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johnr\Money\ForJulianaSusan\"/>
    </mc:Choice>
  </mc:AlternateContent>
  <xr:revisionPtr revIDLastSave="0" documentId="13_ncr:1_{58074203-D1AD-43C3-807A-46C4ADA28411}" xr6:coauthVersionLast="47" xr6:coauthVersionMax="47" xr10:uidLastSave="{00000000-0000-0000-0000-000000000000}"/>
  <bookViews>
    <workbookView xWindow="48" yWindow="468" windowWidth="21528" windowHeight="11544" activeTab="1" xr2:uid="{00000000-000D-0000-FFFF-FFFF00000000}"/>
  </bookViews>
  <sheets>
    <sheet name="ASSETS" sheetId="2" r:id="rId1"/>
    <sheet name="NETWORTH" sheetId="1" r:id="rId2"/>
    <sheet name="Worth vs Time" sheetId="3" r:id="rId3"/>
  </sheets>
  <calcPr calcId="181029"/>
</workbook>
</file>

<file path=xl/calcChain.xml><?xml version="1.0" encoding="utf-8"?>
<calcChain xmlns="http://schemas.openxmlformats.org/spreadsheetml/2006/main">
  <c r="B41" i="1" l="1"/>
  <c r="F41" i="1"/>
  <c r="F40" i="1"/>
  <c r="E40" i="1"/>
  <c r="D40" i="1"/>
  <c r="C40" i="1"/>
  <c r="I27" i="2"/>
  <c r="B4" i="1"/>
  <c r="A2" i="1"/>
  <c r="C45" i="1"/>
  <c r="D6" i="1"/>
  <c r="D5" i="1"/>
  <c r="D11" i="1" s="1"/>
  <c r="D4" i="1"/>
  <c r="D27" i="1" s="1"/>
  <c r="B36" i="2"/>
  <c r="B13" i="1" s="1"/>
  <c r="B42" i="2"/>
  <c r="B47" i="2" s="1"/>
  <c r="B40" i="2"/>
  <c r="B18" i="1" s="1"/>
  <c r="B41" i="2"/>
  <c r="B19" i="1" s="1"/>
  <c r="B39" i="2"/>
  <c r="B49" i="2" s="1"/>
  <c r="B38" i="2"/>
  <c r="B37" i="2"/>
  <c r="B7" i="1" s="1"/>
  <c r="B35" i="2"/>
  <c r="E49" i="2"/>
  <c r="E47" i="2"/>
  <c r="B34" i="2"/>
  <c r="B5" i="1" s="1"/>
  <c r="I18" i="2"/>
  <c r="B42" i="1"/>
  <c r="F44" i="1"/>
  <c r="G45" i="1"/>
  <c r="G46" i="1" s="1"/>
  <c r="G47" i="1" s="1"/>
  <c r="B34" i="1"/>
  <c r="H44" i="1" l="1"/>
  <c r="E44" i="1" s="1"/>
  <c r="B22" i="1"/>
  <c r="B14" i="1"/>
  <c r="I33" i="2"/>
  <c r="I35" i="2" s="1"/>
  <c r="I37" i="2" s="1"/>
  <c r="B46" i="2"/>
  <c r="B48" i="2"/>
  <c r="D48" i="2" s="1"/>
  <c r="B6" i="1"/>
  <c r="D47" i="2"/>
  <c r="D49" i="2"/>
  <c r="F49" i="2" s="1"/>
  <c r="I26" i="2"/>
  <c r="I32" i="2" s="1"/>
  <c r="E48" i="2"/>
  <c r="E50" i="2" s="1"/>
  <c r="B44" i="2"/>
  <c r="F46" i="1"/>
  <c r="G48" i="1"/>
  <c r="F47" i="1"/>
  <c r="F45" i="1"/>
  <c r="H47" i="1"/>
  <c r="H46" i="1"/>
  <c r="H45" i="1"/>
  <c r="E45" i="1" s="1"/>
  <c r="B50" i="2" l="1"/>
  <c r="C49" i="2" s="1"/>
  <c r="D50" i="2"/>
  <c r="F48" i="2"/>
  <c r="F47" i="2"/>
  <c r="G49" i="1"/>
  <c r="F48" i="1"/>
  <c r="H48" i="1"/>
  <c r="E46" i="1"/>
  <c r="E47" i="1"/>
  <c r="C46" i="2" l="1"/>
  <c r="C47" i="2"/>
  <c r="C48" i="2"/>
  <c r="E48" i="1"/>
  <c r="G50" i="1"/>
  <c r="F49" i="1"/>
  <c r="H49" i="1"/>
  <c r="C50" i="2" l="1"/>
  <c r="E49" i="1"/>
  <c r="G51" i="1"/>
  <c r="F50" i="1"/>
  <c r="H50" i="1"/>
  <c r="E50" i="1" l="1"/>
  <c r="G52" i="1"/>
  <c r="F51" i="1"/>
  <c r="H51" i="1"/>
  <c r="G53" i="1" l="1"/>
  <c r="F52" i="1"/>
  <c r="H52" i="1"/>
  <c r="E52" i="1" s="1"/>
  <c r="E51" i="1"/>
  <c r="G54" i="1" l="1"/>
  <c r="H53" i="1"/>
  <c r="F53" i="1"/>
  <c r="E53" i="1" l="1"/>
  <c r="G55" i="1"/>
  <c r="F54" i="1"/>
  <c r="H54" i="1"/>
  <c r="G56" i="1" l="1"/>
  <c r="F55" i="1"/>
  <c r="H55" i="1"/>
  <c r="E54" i="1"/>
  <c r="E55" i="1" l="1"/>
  <c r="G57" i="1"/>
  <c r="F56" i="1"/>
  <c r="H56" i="1"/>
  <c r="E56" i="1" s="1"/>
  <c r="G58" i="1" l="1"/>
  <c r="F57" i="1"/>
  <c r="H57" i="1"/>
  <c r="E57" i="1" s="1"/>
  <c r="G59" i="1" l="1"/>
  <c r="F58" i="1"/>
  <c r="H58" i="1"/>
  <c r="E58" i="1" s="1"/>
  <c r="G60" i="1" l="1"/>
  <c r="F59" i="1"/>
  <c r="H59" i="1"/>
  <c r="E59" i="1" s="1"/>
  <c r="G61" i="1" l="1"/>
  <c r="F60" i="1"/>
  <c r="H60" i="1"/>
  <c r="E60" i="1" s="1"/>
  <c r="G62" i="1" l="1"/>
  <c r="F61" i="1"/>
  <c r="H61" i="1"/>
  <c r="E61" i="1" s="1"/>
  <c r="G63" i="1" l="1"/>
  <c r="F62" i="1"/>
  <c r="H62" i="1"/>
  <c r="E62" i="1" s="1"/>
  <c r="G64" i="1" l="1"/>
  <c r="F63" i="1"/>
  <c r="H63" i="1"/>
  <c r="E63" i="1" s="1"/>
  <c r="G65" i="1" l="1"/>
  <c r="F64" i="1"/>
  <c r="H64" i="1"/>
  <c r="E64" i="1" s="1"/>
  <c r="G66" i="1" l="1"/>
  <c r="F65" i="1"/>
  <c r="H65" i="1"/>
  <c r="E65" i="1" s="1"/>
  <c r="G67" i="1" l="1"/>
  <c r="F66" i="1"/>
  <c r="H66" i="1"/>
  <c r="E66" i="1" s="1"/>
  <c r="G68" i="1" l="1"/>
  <c r="F67" i="1"/>
  <c r="H67" i="1"/>
  <c r="E67" i="1" s="1"/>
  <c r="G69" i="1" l="1"/>
  <c r="F68" i="1"/>
  <c r="H68" i="1"/>
  <c r="E68" i="1" s="1"/>
  <c r="G70" i="1" l="1"/>
  <c r="H69" i="1"/>
  <c r="E69" i="1" s="1"/>
  <c r="F69" i="1"/>
  <c r="G71" i="1" l="1"/>
  <c r="H70" i="1"/>
  <c r="E70" i="1" s="1"/>
  <c r="F70" i="1"/>
  <c r="G72" i="1" l="1"/>
  <c r="F71" i="1"/>
  <c r="H71" i="1"/>
  <c r="E71" i="1" s="1"/>
  <c r="G73" i="1" l="1"/>
  <c r="F72" i="1"/>
  <c r="H72" i="1"/>
  <c r="E72" i="1" s="1"/>
  <c r="G74" i="1" l="1"/>
  <c r="F73" i="1"/>
  <c r="H73" i="1"/>
  <c r="E73" i="1" s="1"/>
  <c r="G75" i="1" l="1"/>
  <c r="F74" i="1"/>
  <c r="H74" i="1"/>
  <c r="E74" i="1" s="1"/>
  <c r="G76" i="1" l="1"/>
  <c r="F75" i="1"/>
  <c r="H75" i="1"/>
  <c r="E75" i="1" s="1"/>
  <c r="G77" i="1" l="1"/>
  <c r="F76" i="1"/>
  <c r="H76" i="1"/>
  <c r="E76" i="1" s="1"/>
  <c r="G78" i="1" l="1"/>
  <c r="F77" i="1"/>
  <c r="H77" i="1"/>
  <c r="E77" i="1" s="1"/>
  <c r="G79" i="1" l="1"/>
  <c r="F78" i="1"/>
  <c r="H78" i="1"/>
  <c r="E78" i="1" s="1"/>
  <c r="G80" i="1" l="1"/>
  <c r="F79" i="1"/>
  <c r="H79" i="1"/>
  <c r="E79" i="1" s="1"/>
  <c r="G81" i="1" l="1"/>
  <c r="F80" i="1"/>
  <c r="H80" i="1"/>
  <c r="E80" i="1" s="1"/>
  <c r="G82" i="1" l="1"/>
  <c r="H81" i="1"/>
  <c r="E81" i="1" s="1"/>
  <c r="F81" i="1"/>
  <c r="G83" i="1" l="1"/>
  <c r="F82" i="1"/>
  <c r="H82" i="1"/>
  <c r="E82" i="1" s="1"/>
  <c r="G84" i="1" l="1"/>
  <c r="F83" i="1"/>
  <c r="H83" i="1"/>
  <c r="E83" i="1" s="1"/>
  <c r="G85" i="1" l="1"/>
  <c r="F84" i="1"/>
  <c r="H84" i="1"/>
  <c r="E84" i="1" s="1"/>
  <c r="G7" i="1"/>
  <c r="H7" i="1" s="1"/>
  <c r="G86" i="1" l="1"/>
  <c r="F85" i="1"/>
  <c r="H85" i="1"/>
  <c r="E85" i="1" s="1"/>
  <c r="H9" i="1"/>
  <c r="H20" i="1"/>
  <c r="H28" i="1"/>
  <c r="H19" i="1"/>
  <c r="H33" i="1"/>
  <c r="H26" i="1"/>
  <c r="H32" i="1"/>
  <c r="H22" i="1"/>
  <c r="H23" i="1"/>
  <c r="H25" i="1"/>
  <c r="H29" i="1"/>
  <c r="H36" i="1"/>
  <c r="H27" i="1"/>
  <c r="H24" i="1"/>
  <c r="H30" i="1"/>
  <c r="H34" i="1"/>
  <c r="H14" i="1"/>
  <c r="H15" i="1"/>
  <c r="H16" i="1"/>
  <c r="H18" i="1"/>
  <c r="H31" i="1"/>
  <c r="G87" i="1" l="1"/>
  <c r="F86" i="1"/>
  <c r="H86" i="1"/>
  <c r="E86" i="1" s="1"/>
  <c r="G35" i="1"/>
  <c r="H35" i="1" s="1"/>
  <c r="G88" i="1" l="1"/>
  <c r="F87" i="1"/>
  <c r="H87" i="1"/>
  <c r="E87" i="1" s="1"/>
  <c r="B11" i="1"/>
  <c r="B30" i="1" s="1"/>
  <c r="B26" i="1"/>
  <c r="B20" i="1"/>
  <c r="D172" i="1" l="1"/>
  <c r="D108" i="1"/>
  <c r="D104" i="1"/>
  <c r="D180" i="1"/>
  <c r="D50" i="1"/>
  <c r="D114" i="1"/>
  <c r="D159" i="1"/>
  <c r="D164" i="1"/>
  <c r="D100" i="1"/>
  <c r="D72" i="1"/>
  <c r="D175" i="1"/>
  <c r="D57" i="1"/>
  <c r="D153" i="1"/>
  <c r="D185" i="1"/>
  <c r="D87" i="1"/>
  <c r="D156" i="1"/>
  <c r="D60" i="1"/>
  <c r="D200" i="1"/>
  <c r="G89" i="1"/>
  <c r="F88" i="1"/>
  <c r="H88" i="1"/>
  <c r="E88" i="1" s="1"/>
  <c r="B16" i="1"/>
  <c r="B27" i="1" s="1"/>
  <c r="B29" i="1" s="1"/>
  <c r="B31" i="1" s="1"/>
  <c r="G4" i="1" s="1"/>
  <c r="F6" i="1" s="1"/>
  <c r="F11" i="1" s="1"/>
  <c r="D204" i="1" l="1"/>
  <c r="D106" i="1"/>
  <c r="D77" i="1"/>
  <c r="D124" i="1"/>
  <c r="D176" i="1"/>
  <c r="D111" i="1"/>
  <c r="D146" i="1"/>
  <c r="D82" i="1"/>
  <c r="D53" i="1"/>
  <c r="D135" i="1"/>
  <c r="D62" i="1"/>
  <c r="D195" i="1"/>
  <c r="D67" i="1"/>
  <c r="D140" i="1"/>
  <c r="D116" i="1"/>
  <c r="D144" i="1"/>
  <c r="D166" i="1"/>
  <c r="D102" i="1"/>
  <c r="D168" i="1"/>
  <c r="G6" i="1"/>
  <c r="G11" i="1" s="1"/>
  <c r="D154" i="1"/>
  <c r="D92" i="1"/>
  <c r="D55" i="1"/>
  <c r="D183" i="1"/>
  <c r="D73" i="1"/>
  <c r="D48" i="1"/>
  <c r="D150" i="1"/>
  <c r="D86" i="1"/>
  <c r="D121" i="1"/>
  <c r="D141" i="1"/>
  <c r="D132" i="1"/>
  <c r="D95" i="1"/>
  <c r="D56" i="1"/>
  <c r="D184" i="1"/>
  <c r="D181" i="1"/>
  <c r="D117" i="1"/>
  <c r="D79" i="1"/>
  <c r="D138" i="1"/>
  <c r="D93" i="1"/>
  <c r="D190" i="1"/>
  <c r="D126" i="1"/>
  <c r="D161" i="1"/>
  <c r="D61" i="1"/>
  <c r="D119" i="1"/>
  <c r="D198" i="1"/>
  <c r="D134" i="1"/>
  <c r="D70" i="1"/>
  <c r="D169" i="1"/>
  <c r="D105" i="1"/>
  <c r="D84" i="1"/>
  <c r="D109" i="1"/>
  <c r="D194" i="1"/>
  <c r="D130" i="1"/>
  <c r="D66" i="1"/>
  <c r="D52" i="1"/>
  <c r="D143" i="1"/>
  <c r="D76" i="1"/>
  <c r="D203" i="1"/>
  <c r="D147" i="1"/>
  <c r="D136" i="1"/>
  <c r="D80" i="1"/>
  <c r="D122" i="1"/>
  <c r="D127" i="1"/>
  <c r="D88" i="1"/>
  <c r="D165" i="1"/>
  <c r="D101" i="1"/>
  <c r="D90" i="1"/>
  <c r="D167" i="1"/>
  <c r="D128" i="1"/>
  <c r="D174" i="1"/>
  <c r="D110" i="1"/>
  <c r="D145" i="1"/>
  <c r="D81" i="1"/>
  <c r="D123" i="1"/>
  <c r="D115" i="1"/>
  <c r="D163" i="1"/>
  <c r="D155" i="1"/>
  <c r="D139" i="1"/>
  <c r="D171" i="1"/>
  <c r="D170" i="1"/>
  <c r="D96" i="1"/>
  <c r="D173" i="1"/>
  <c r="D188" i="1"/>
  <c r="D151" i="1"/>
  <c r="D112" i="1"/>
  <c r="D182" i="1"/>
  <c r="D118" i="1"/>
  <c r="D54" i="1"/>
  <c r="D89" i="1"/>
  <c r="D148" i="1"/>
  <c r="D74" i="1"/>
  <c r="D68" i="1"/>
  <c r="D196" i="1"/>
  <c r="D120" i="1"/>
  <c r="D179" i="1"/>
  <c r="D178" i="1"/>
  <c r="D149" i="1"/>
  <c r="D85" i="1"/>
  <c r="D58" i="1"/>
  <c r="D71" i="1"/>
  <c r="D199" i="1"/>
  <c r="D160" i="1"/>
  <c r="D158" i="1"/>
  <c r="D94" i="1"/>
  <c r="D193" i="1"/>
  <c r="D129" i="1"/>
  <c r="D65" i="1"/>
  <c r="D59" i="1"/>
  <c r="D83" i="1"/>
  <c r="D131" i="1"/>
  <c r="D91" i="1"/>
  <c r="D107" i="1"/>
  <c r="D97" i="1"/>
  <c r="D125" i="1"/>
  <c r="D201" i="1"/>
  <c r="D137" i="1"/>
  <c r="D47" i="1"/>
  <c r="D46" i="1"/>
  <c r="D189" i="1"/>
  <c r="D63" i="1"/>
  <c r="D191" i="1"/>
  <c r="D152" i="1"/>
  <c r="D162" i="1"/>
  <c r="D98" i="1"/>
  <c r="D197" i="1"/>
  <c r="D133" i="1"/>
  <c r="D69" i="1"/>
  <c r="D187" i="1"/>
  <c r="D186" i="1"/>
  <c r="D157" i="1"/>
  <c r="D103" i="1"/>
  <c r="D64" i="1"/>
  <c r="D192" i="1"/>
  <c r="D142" i="1"/>
  <c r="D78" i="1"/>
  <c r="D177" i="1"/>
  <c r="D113" i="1"/>
  <c r="D49" i="1"/>
  <c r="D51" i="1"/>
  <c r="D99" i="1"/>
  <c r="D202" i="1"/>
  <c r="D75" i="1"/>
  <c r="G90" i="1"/>
  <c r="F89" i="1"/>
  <c r="H89" i="1"/>
  <c r="E89" i="1" s="1"/>
  <c r="H6" i="1" l="1"/>
  <c r="G91" i="1"/>
  <c r="H90" i="1"/>
  <c r="E90" i="1" s="1"/>
  <c r="F90" i="1"/>
  <c r="H11" i="1"/>
  <c r="G17" i="1"/>
  <c r="G92" i="1" l="1"/>
  <c r="F91" i="1"/>
  <c r="H91" i="1"/>
  <c r="E91" i="1" s="1"/>
  <c r="H17" i="1"/>
  <c r="H37" i="1" s="1"/>
  <c r="H38" i="1" s="1"/>
  <c r="G37" i="1"/>
  <c r="G38" i="1" s="1"/>
  <c r="G93" i="1" l="1"/>
  <c r="F92" i="1"/>
  <c r="H92" i="1"/>
  <c r="E92" i="1" s="1"/>
  <c r="G94" i="1" l="1"/>
  <c r="F93" i="1"/>
  <c r="H93" i="1"/>
  <c r="E93" i="1" s="1"/>
  <c r="G95" i="1" l="1"/>
  <c r="F94" i="1"/>
  <c r="H94" i="1"/>
  <c r="E94" i="1" s="1"/>
  <c r="G96" i="1" l="1"/>
  <c r="F95" i="1"/>
  <c r="H95" i="1"/>
  <c r="E95" i="1" s="1"/>
  <c r="G97" i="1" l="1"/>
  <c r="H96" i="1"/>
  <c r="E96" i="1" s="1"/>
  <c r="F96" i="1"/>
  <c r="G98" i="1" l="1"/>
  <c r="F97" i="1"/>
  <c r="H97" i="1"/>
  <c r="E97" i="1" s="1"/>
  <c r="G99" i="1" l="1"/>
  <c r="F98" i="1"/>
  <c r="H98" i="1"/>
  <c r="E98" i="1" s="1"/>
  <c r="G100" i="1" l="1"/>
  <c r="F99" i="1"/>
  <c r="H99" i="1"/>
  <c r="E99" i="1" s="1"/>
  <c r="G101" i="1" l="1"/>
  <c r="F100" i="1"/>
  <c r="H100" i="1"/>
  <c r="E100" i="1" s="1"/>
  <c r="G102" i="1" l="1"/>
  <c r="H101" i="1"/>
  <c r="E101" i="1" s="1"/>
  <c r="F101" i="1"/>
  <c r="G103" i="1" l="1"/>
  <c r="F102" i="1"/>
  <c r="H102" i="1"/>
  <c r="E102" i="1" s="1"/>
  <c r="G104" i="1" l="1"/>
  <c r="F103" i="1"/>
  <c r="H103" i="1"/>
  <c r="E103" i="1" s="1"/>
  <c r="G105" i="1" l="1"/>
  <c r="F104" i="1"/>
  <c r="H104" i="1"/>
  <c r="E104" i="1" s="1"/>
  <c r="G106" i="1" l="1"/>
  <c r="F105" i="1"/>
  <c r="H105" i="1"/>
  <c r="E105" i="1" s="1"/>
  <c r="G107" i="1" l="1"/>
  <c r="H106" i="1"/>
  <c r="E106" i="1" s="1"/>
  <c r="F106" i="1"/>
  <c r="G108" i="1" l="1"/>
  <c r="F107" i="1"/>
  <c r="H107" i="1"/>
  <c r="E107" i="1" s="1"/>
  <c r="G109" i="1" l="1"/>
  <c r="F108" i="1"/>
  <c r="H108" i="1"/>
  <c r="E108" i="1" s="1"/>
  <c r="G110" i="1" l="1"/>
  <c r="F109" i="1"/>
  <c r="H109" i="1"/>
  <c r="E109" i="1" s="1"/>
  <c r="G111" i="1" l="1"/>
  <c r="F110" i="1"/>
  <c r="H110" i="1"/>
  <c r="E110" i="1" s="1"/>
  <c r="G112" i="1" l="1"/>
  <c r="F111" i="1"/>
  <c r="H111" i="1"/>
  <c r="E111" i="1" s="1"/>
  <c r="G113" i="1" l="1"/>
  <c r="H112" i="1"/>
  <c r="E112" i="1" s="1"/>
  <c r="F112" i="1"/>
  <c r="G114" i="1" l="1"/>
  <c r="F113" i="1"/>
  <c r="H113" i="1"/>
  <c r="E113" i="1" s="1"/>
  <c r="G115" i="1" l="1"/>
  <c r="F114" i="1"/>
  <c r="H114" i="1"/>
  <c r="E114" i="1" s="1"/>
  <c r="G116" i="1" l="1"/>
  <c r="F115" i="1"/>
  <c r="H115" i="1"/>
  <c r="E115" i="1" s="1"/>
  <c r="G117" i="1" l="1"/>
  <c r="F116" i="1"/>
  <c r="H116" i="1"/>
  <c r="E116" i="1" s="1"/>
  <c r="G118" i="1" l="1"/>
  <c r="F117" i="1"/>
  <c r="H117" i="1"/>
  <c r="E117" i="1" s="1"/>
  <c r="G119" i="1" l="1"/>
  <c r="F118" i="1"/>
  <c r="H118" i="1"/>
  <c r="E118" i="1" s="1"/>
  <c r="G120" i="1" l="1"/>
  <c r="F119" i="1"/>
  <c r="H119" i="1"/>
  <c r="E119" i="1" s="1"/>
  <c r="G121" i="1" l="1"/>
  <c r="F120" i="1"/>
  <c r="H120" i="1"/>
  <c r="E120" i="1" s="1"/>
  <c r="G122" i="1" l="1"/>
  <c r="F121" i="1"/>
  <c r="H121" i="1"/>
  <c r="E121" i="1" s="1"/>
  <c r="G123" i="1" l="1"/>
  <c r="F122" i="1"/>
  <c r="H122" i="1"/>
  <c r="E122" i="1" s="1"/>
  <c r="G124" i="1" l="1"/>
  <c r="F123" i="1"/>
  <c r="H123" i="1"/>
  <c r="E123" i="1" s="1"/>
  <c r="G125" i="1" l="1"/>
  <c r="H124" i="1"/>
  <c r="E124" i="1" s="1"/>
  <c r="F124" i="1"/>
  <c r="G126" i="1" l="1"/>
  <c r="F125" i="1"/>
  <c r="H125" i="1"/>
  <c r="E125" i="1" s="1"/>
  <c r="G127" i="1" l="1"/>
  <c r="F126" i="1"/>
  <c r="H126" i="1"/>
  <c r="E126" i="1" s="1"/>
  <c r="G128" i="1" l="1"/>
  <c r="F127" i="1"/>
  <c r="H127" i="1"/>
  <c r="E127" i="1" s="1"/>
  <c r="G129" i="1" l="1"/>
  <c r="F128" i="1"/>
  <c r="H128" i="1"/>
  <c r="E128" i="1" s="1"/>
  <c r="G130" i="1" l="1"/>
  <c r="F129" i="1"/>
  <c r="H129" i="1"/>
  <c r="E129" i="1" s="1"/>
  <c r="G131" i="1" l="1"/>
  <c r="F130" i="1"/>
  <c r="H130" i="1"/>
  <c r="E130" i="1" s="1"/>
  <c r="G132" i="1" l="1"/>
  <c r="F131" i="1"/>
  <c r="H131" i="1"/>
  <c r="E131" i="1" s="1"/>
  <c r="G133" i="1" l="1"/>
  <c r="F132" i="1"/>
  <c r="H132" i="1"/>
  <c r="E132" i="1" s="1"/>
  <c r="G134" i="1" l="1"/>
  <c r="H133" i="1"/>
  <c r="E133" i="1" s="1"/>
  <c r="F133" i="1"/>
  <c r="G135" i="1" l="1"/>
  <c r="H134" i="1"/>
  <c r="E134" i="1" s="1"/>
  <c r="F134" i="1"/>
  <c r="G136" i="1" l="1"/>
  <c r="F135" i="1"/>
  <c r="H135" i="1"/>
  <c r="E135" i="1" s="1"/>
  <c r="G137" i="1" l="1"/>
  <c r="F136" i="1"/>
  <c r="H136" i="1"/>
  <c r="E136" i="1" s="1"/>
  <c r="G138" i="1" l="1"/>
  <c r="F137" i="1"/>
  <c r="H137" i="1"/>
  <c r="E137" i="1" s="1"/>
  <c r="G139" i="1" l="1"/>
  <c r="H138" i="1"/>
  <c r="E138" i="1" s="1"/>
  <c r="F138" i="1"/>
  <c r="G140" i="1" l="1"/>
  <c r="F139" i="1"/>
  <c r="H139" i="1"/>
  <c r="E139" i="1" s="1"/>
  <c r="G141" i="1" l="1"/>
  <c r="F140" i="1"/>
  <c r="H140" i="1"/>
  <c r="E140" i="1" s="1"/>
  <c r="G142" i="1" l="1"/>
  <c r="F141" i="1"/>
  <c r="H141" i="1"/>
  <c r="E141" i="1" s="1"/>
  <c r="G143" i="1" l="1"/>
  <c r="F142" i="1"/>
  <c r="H142" i="1"/>
  <c r="E142" i="1" s="1"/>
  <c r="G144" i="1" l="1"/>
  <c r="F143" i="1"/>
  <c r="H143" i="1"/>
  <c r="E143" i="1" s="1"/>
  <c r="G145" i="1" l="1"/>
  <c r="F144" i="1"/>
  <c r="H144" i="1"/>
  <c r="E144" i="1" s="1"/>
  <c r="G146" i="1" l="1"/>
  <c r="F145" i="1"/>
  <c r="H145" i="1"/>
  <c r="E145" i="1" s="1"/>
  <c r="G147" i="1" l="1"/>
  <c r="F146" i="1"/>
  <c r="H146" i="1"/>
  <c r="E146" i="1" s="1"/>
  <c r="G148" i="1" l="1"/>
  <c r="F147" i="1"/>
  <c r="H147" i="1"/>
  <c r="E147" i="1" s="1"/>
  <c r="G149" i="1" l="1"/>
  <c r="F148" i="1"/>
  <c r="H148" i="1"/>
  <c r="E148" i="1" s="1"/>
  <c r="G150" i="1" l="1"/>
  <c r="H149" i="1"/>
  <c r="E149" i="1" s="1"/>
  <c r="F149" i="1"/>
  <c r="G151" i="1" l="1"/>
  <c r="F150" i="1"/>
  <c r="H150" i="1"/>
  <c r="E150" i="1" s="1"/>
  <c r="G152" i="1" l="1"/>
  <c r="F151" i="1"/>
  <c r="H151" i="1"/>
  <c r="E151" i="1" s="1"/>
  <c r="G153" i="1" l="1"/>
  <c r="F152" i="1"/>
  <c r="H152" i="1"/>
  <c r="E152" i="1" s="1"/>
  <c r="G154" i="1" l="1"/>
  <c r="F153" i="1"/>
  <c r="H153" i="1"/>
  <c r="E153" i="1" s="1"/>
  <c r="G155" i="1" l="1"/>
  <c r="H154" i="1"/>
  <c r="E154" i="1" s="1"/>
  <c r="F154" i="1"/>
  <c r="G156" i="1" l="1"/>
  <c r="F155" i="1"/>
  <c r="H155" i="1"/>
  <c r="E155" i="1" s="1"/>
  <c r="G157" i="1" l="1"/>
  <c r="F156" i="1"/>
  <c r="H156" i="1"/>
  <c r="E156" i="1" s="1"/>
  <c r="G158" i="1" l="1"/>
  <c r="F157" i="1"/>
  <c r="H157" i="1"/>
  <c r="E157" i="1" s="1"/>
  <c r="G159" i="1" l="1"/>
  <c r="F158" i="1"/>
  <c r="H158" i="1"/>
  <c r="E158" i="1" s="1"/>
  <c r="G160" i="1" l="1"/>
  <c r="F159" i="1"/>
  <c r="H159" i="1"/>
  <c r="E159" i="1" s="1"/>
  <c r="G161" i="1" l="1"/>
  <c r="F160" i="1"/>
  <c r="H160" i="1"/>
  <c r="E160" i="1" s="1"/>
  <c r="G162" i="1" l="1"/>
  <c r="F161" i="1"/>
  <c r="H161" i="1"/>
  <c r="E161" i="1" s="1"/>
  <c r="G163" i="1" l="1"/>
  <c r="F162" i="1"/>
  <c r="H162" i="1"/>
  <c r="E162" i="1" s="1"/>
  <c r="G164" i="1" l="1"/>
  <c r="F163" i="1"/>
  <c r="H163" i="1"/>
  <c r="E163" i="1" s="1"/>
  <c r="G165" i="1" l="1"/>
  <c r="F164" i="1"/>
  <c r="H164" i="1"/>
  <c r="E164" i="1" s="1"/>
  <c r="G166" i="1" l="1"/>
  <c r="H165" i="1"/>
  <c r="E165" i="1" s="1"/>
  <c r="F165" i="1"/>
  <c r="G167" i="1" l="1"/>
  <c r="H166" i="1"/>
  <c r="E166" i="1" s="1"/>
  <c r="F166" i="1"/>
  <c r="G168" i="1" l="1"/>
  <c r="F167" i="1"/>
  <c r="H167" i="1"/>
  <c r="E167" i="1" s="1"/>
  <c r="G169" i="1" l="1"/>
  <c r="F168" i="1"/>
  <c r="H168" i="1"/>
  <c r="E168" i="1" s="1"/>
  <c r="G170" i="1" l="1"/>
  <c r="F169" i="1"/>
  <c r="H169" i="1"/>
  <c r="E169" i="1" s="1"/>
  <c r="G171" i="1" l="1"/>
  <c r="F170" i="1"/>
  <c r="H170" i="1"/>
  <c r="E170" i="1" s="1"/>
  <c r="G172" i="1" l="1"/>
  <c r="F171" i="1"/>
  <c r="H171" i="1"/>
  <c r="E171" i="1" s="1"/>
  <c r="F172" i="1" l="1"/>
  <c r="H172" i="1"/>
  <c r="E172" i="1" s="1"/>
  <c r="G173" i="1"/>
  <c r="G174" i="1" l="1"/>
  <c r="H173" i="1"/>
  <c r="E173" i="1" s="1"/>
  <c r="F173" i="1"/>
  <c r="H174" i="1" l="1"/>
  <c r="E174" i="1" s="1"/>
  <c r="G175" i="1"/>
  <c r="F174" i="1"/>
  <c r="H175" i="1" l="1"/>
  <c r="E175" i="1" s="1"/>
  <c r="F175" i="1"/>
  <c r="G176" i="1"/>
  <c r="H176" i="1" l="1"/>
  <c r="E176" i="1" s="1"/>
  <c r="F176" i="1"/>
  <c r="G177" i="1"/>
  <c r="H177" i="1" l="1"/>
  <c r="E177" i="1" s="1"/>
  <c r="F177" i="1"/>
  <c r="G178" i="1"/>
  <c r="H178" i="1" l="1"/>
  <c r="E178" i="1" s="1"/>
  <c r="G179" i="1"/>
  <c r="F178" i="1"/>
  <c r="H179" i="1" l="1"/>
  <c r="E179" i="1" s="1"/>
  <c r="G180" i="1"/>
  <c r="F179" i="1"/>
  <c r="H180" i="1" l="1"/>
  <c r="E180" i="1" s="1"/>
  <c r="F180" i="1"/>
  <c r="G181" i="1"/>
  <c r="H181" i="1" l="1"/>
  <c r="E181" i="1" s="1"/>
  <c r="G182" i="1"/>
  <c r="F181" i="1"/>
  <c r="H182" i="1" l="1"/>
  <c r="E182" i="1" s="1"/>
  <c r="F182" i="1"/>
  <c r="G183" i="1"/>
  <c r="H183" i="1" l="1"/>
  <c r="E183" i="1" s="1"/>
  <c r="F183" i="1"/>
  <c r="G184" i="1"/>
  <c r="H184" i="1" l="1"/>
  <c r="E184" i="1" s="1"/>
  <c r="G185" i="1"/>
  <c r="F184" i="1"/>
  <c r="H185" i="1" l="1"/>
  <c r="E185" i="1" s="1"/>
  <c r="F185" i="1"/>
  <c r="G186" i="1"/>
  <c r="H186" i="1" l="1"/>
  <c r="E186" i="1" s="1"/>
  <c r="F186" i="1"/>
  <c r="G187" i="1"/>
  <c r="H187" i="1" l="1"/>
  <c r="E187" i="1" s="1"/>
  <c r="G188" i="1"/>
  <c r="F187" i="1"/>
  <c r="H188" i="1" l="1"/>
  <c r="E188" i="1" s="1"/>
  <c r="G189" i="1"/>
  <c r="F188" i="1"/>
  <c r="H189" i="1" l="1"/>
  <c r="E189" i="1" s="1"/>
  <c r="F189" i="1"/>
  <c r="G190" i="1"/>
  <c r="H190" i="1" l="1"/>
  <c r="E190" i="1" s="1"/>
  <c r="F190" i="1"/>
  <c r="G191" i="1"/>
  <c r="H191" i="1" l="1"/>
  <c r="E191" i="1" s="1"/>
  <c r="G192" i="1"/>
  <c r="F191" i="1"/>
  <c r="H192" i="1" l="1"/>
  <c r="E192" i="1" s="1"/>
  <c r="G193" i="1"/>
  <c r="F192" i="1"/>
  <c r="H193" i="1" l="1"/>
  <c r="E193" i="1" s="1"/>
  <c r="F193" i="1"/>
  <c r="G194" i="1"/>
  <c r="H194" i="1" l="1"/>
  <c r="E194" i="1" s="1"/>
  <c r="F194" i="1"/>
  <c r="G195" i="1"/>
  <c r="H195" i="1" l="1"/>
  <c r="E195" i="1" s="1"/>
  <c r="G196" i="1"/>
  <c r="F195" i="1"/>
  <c r="H196" i="1" l="1"/>
  <c r="E196" i="1" s="1"/>
  <c r="G197" i="1"/>
  <c r="F196" i="1"/>
  <c r="H197" i="1" l="1"/>
  <c r="E197" i="1" s="1"/>
  <c r="F197" i="1"/>
  <c r="G198" i="1"/>
  <c r="H198" i="1" l="1"/>
  <c r="E198" i="1" s="1"/>
  <c r="F198" i="1"/>
  <c r="G199" i="1"/>
  <c r="H199" i="1" l="1"/>
  <c r="E199" i="1" s="1"/>
  <c r="G200" i="1"/>
  <c r="F199" i="1"/>
  <c r="H200" i="1" l="1"/>
  <c r="E200" i="1" s="1"/>
  <c r="G201" i="1"/>
  <c r="F200" i="1"/>
  <c r="H201" i="1" l="1"/>
  <c r="E201" i="1" s="1"/>
  <c r="F201" i="1"/>
  <c r="G202" i="1"/>
  <c r="H202" i="1" l="1"/>
  <c r="E202" i="1" s="1"/>
  <c r="F202" i="1"/>
  <c r="G203" i="1"/>
  <c r="G204" i="1" s="1"/>
  <c r="F204" i="1" l="1"/>
  <c r="H204" i="1"/>
  <c r="F203" i="1"/>
  <c r="H203" i="1"/>
  <c r="E203" i="1" s="1"/>
  <c r="E204" i="1" l="1"/>
</calcChain>
</file>

<file path=xl/sharedStrings.xml><?xml version="1.0" encoding="utf-8"?>
<sst xmlns="http://schemas.openxmlformats.org/spreadsheetml/2006/main" count="161" uniqueCount="140">
  <si>
    <t>NET WORTH CALCULATIONS</t>
  </si>
  <si>
    <t>PROPERTY ASSETS</t>
  </si>
  <si>
    <t>LIABILITIES</t>
  </si>
  <si>
    <t>INCOME</t>
  </si>
  <si>
    <t>RESIDENCE</t>
  </si>
  <si>
    <t>MORTGAGE</t>
  </si>
  <si>
    <t>FURNISHINGS</t>
  </si>
  <si>
    <t>BANK LOANS</t>
  </si>
  <si>
    <t>AUTOMOBILES</t>
  </si>
  <si>
    <t>OTHER</t>
  </si>
  <si>
    <t>TOTAL</t>
  </si>
  <si>
    <t>EQUITY ASSETS</t>
  </si>
  <si>
    <t>REAL ESTATE</t>
  </si>
  <si>
    <t>EXPENSES</t>
  </si>
  <si>
    <t>Year</t>
  </si>
  <si>
    <t>PROP TAX</t>
  </si>
  <si>
    <t>AUTO LOAN</t>
  </si>
  <si>
    <t>FIXED ASSETS</t>
  </si>
  <si>
    <t>INCOME TAX</t>
  </si>
  <si>
    <t>TRANSPORT</t>
  </si>
  <si>
    <t>CASH RESERVE</t>
  </si>
  <si>
    <t>SAVINGS</t>
  </si>
  <si>
    <t>HOUSEHOLD</t>
  </si>
  <si>
    <t>TOTAL ASSETS</t>
  </si>
  <si>
    <t>TOTAL LIABILITIES</t>
  </si>
  <si>
    <t>WATER</t>
  </si>
  <si>
    <t>NET WORTH</t>
  </si>
  <si>
    <t>FOOD</t>
  </si>
  <si>
    <t>GARBAGE</t>
  </si>
  <si>
    <t>CLOTHING</t>
  </si>
  <si>
    <t>MEDICAL</t>
  </si>
  <si>
    <t>RECREATION</t>
  </si>
  <si>
    <t>CLUBS</t>
  </si>
  <si>
    <t>EDUCATION</t>
  </si>
  <si>
    <t>CT Income Tax Rates</t>
  </si>
  <si>
    <t>(Marginal Rates)</t>
  </si>
  <si>
    <t>Tax Brackets</t>
  </si>
  <si>
    <t>Month</t>
  </si>
  <si>
    <t>Rental Income</t>
  </si>
  <si>
    <t>Pension</t>
  </si>
  <si>
    <t>Wages</t>
  </si>
  <si>
    <t>Budget</t>
  </si>
  <si>
    <t>Age</t>
  </si>
  <si>
    <t>Return</t>
  </si>
  <si>
    <t>Rate(%)</t>
  </si>
  <si>
    <t>Liquid Assets</t>
  </si>
  <si>
    <t>UTILITIES</t>
  </si>
  <si>
    <t>HAIR</t>
  </si>
  <si>
    <t>Projected Net Worth</t>
  </si>
  <si>
    <t>Weekly Contribution</t>
  </si>
  <si>
    <t>MORTGAGE/RENT</t>
  </si>
  <si>
    <t>PHONE</t>
  </si>
  <si>
    <t>CABLE/INTERNET</t>
  </si>
  <si>
    <t>Years</t>
  </si>
  <si>
    <t>Compound Intererst Calculator</t>
  </si>
  <si>
    <t>Principal</t>
  </si>
  <si>
    <t>Times compounded per year</t>
  </si>
  <si>
    <t>Annual Rate %</t>
  </si>
  <si>
    <t>Accrued Amount</t>
  </si>
  <si>
    <t>Quarter</t>
  </si>
  <si>
    <t>Yearly Income</t>
  </si>
  <si>
    <t>Return On Investment</t>
  </si>
  <si>
    <t>Yearly Salary</t>
  </si>
  <si>
    <t>Non-Liquid Assets</t>
  </si>
  <si>
    <t>Liquid Net Worth</t>
  </si>
  <si>
    <t>Date</t>
  </si>
  <si>
    <t>Net Worth</t>
  </si>
  <si>
    <t>Change</t>
  </si>
  <si>
    <t>Avg. Rate of Return(%)</t>
  </si>
  <si>
    <t>QA(I)</t>
  </si>
  <si>
    <t>Employer Match %</t>
  </si>
  <si>
    <t>Fed. Income</t>
  </si>
  <si>
    <t>Tax Rates</t>
  </si>
  <si>
    <t>&lt;Includes Home Insurance</t>
  </si>
  <si>
    <t>Salary Saved %</t>
  </si>
  <si>
    <t>Net Worth Assumptions</t>
  </si>
  <si>
    <t>HEALTH INSURANCE</t>
  </si>
  <si>
    <t>CONTRIBUTIONS</t>
  </si>
  <si>
    <t>SOCIAL SECURITY</t>
  </si>
  <si>
    <t>ASSETS</t>
  </si>
  <si>
    <t>Account #</t>
  </si>
  <si>
    <t>Type</t>
  </si>
  <si>
    <t>IRA?</t>
  </si>
  <si>
    <t>Place</t>
  </si>
  <si>
    <t>Money Accounts</t>
  </si>
  <si>
    <t>Stock Accounts</t>
  </si>
  <si>
    <t>Bond Accounts</t>
  </si>
  <si>
    <t>Total</t>
  </si>
  <si>
    <t>HOUSE</t>
  </si>
  <si>
    <t>OTHER ITEMS</t>
  </si>
  <si>
    <t>AUTOS</t>
  </si>
  <si>
    <t>Car 1</t>
  </si>
  <si>
    <t>GRAND TOTAL</t>
  </si>
  <si>
    <t>Liabilities</t>
  </si>
  <si>
    <t>Loan A</t>
  </si>
  <si>
    <t>NET Worth</t>
  </si>
  <si>
    <t>NET Liquid Worth</t>
  </si>
  <si>
    <t>Furnishings</t>
  </si>
  <si>
    <t>IRA/401k</t>
  </si>
  <si>
    <t>House</t>
  </si>
  <si>
    <t>NON-IRA</t>
  </si>
  <si>
    <t>Automobiles</t>
  </si>
  <si>
    <t>Other Items</t>
  </si>
  <si>
    <t>Stocks</t>
  </si>
  <si>
    <t>Annuities</t>
  </si>
  <si>
    <t>Safe %</t>
  </si>
  <si>
    <t>%</t>
  </si>
  <si>
    <t>% liquid</t>
  </si>
  <si>
    <t>Recommended</t>
  </si>
  <si>
    <t>Property</t>
  </si>
  <si>
    <t>delta</t>
  </si>
  <si>
    <t>Cash</t>
  </si>
  <si>
    <t>Bonds</t>
  </si>
  <si>
    <t>Term(yrs)</t>
  </si>
  <si>
    <t>Rate</t>
  </si>
  <si>
    <t>Yield/Price</t>
  </si>
  <si>
    <t>Amount</t>
  </si>
  <si>
    <t>Savings 1</t>
  </si>
  <si>
    <t>Stock 1</t>
  </si>
  <si>
    <t>Bond 1</t>
  </si>
  <si>
    <t>Savings/CD</t>
  </si>
  <si>
    <t>Annuity 1</t>
  </si>
  <si>
    <t>Bonds/Annuities</t>
  </si>
  <si>
    <t>Matures/ Shares</t>
  </si>
  <si>
    <t>STOCKS/STOCK FUNDS</t>
  </si>
  <si>
    <t>BONDS/BOND FUNDS</t>
  </si>
  <si>
    <t>ANNUITIES</t>
  </si>
  <si>
    <t>Real Estate</t>
  </si>
  <si>
    <t>SAVINGS/CHECKING/CDs</t>
  </si>
  <si>
    <t>Mortgage</t>
  </si>
  <si>
    <t>CHG ACCOUNTS</t>
  </si>
  <si>
    <t>Charge Accounts</t>
  </si>
  <si>
    <t>total</t>
  </si>
  <si>
    <t>CASH FLOW</t>
  </si>
  <si>
    <t>Actual</t>
  </si>
  <si>
    <t>Extra Income</t>
  </si>
  <si>
    <t>Social Security</t>
  </si>
  <si>
    <t>Stock 2</t>
  </si>
  <si>
    <t>Risk-Free</t>
  </si>
  <si>
    <t>Total/Average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</si>
</sst>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;[Red]&quot;$&quot;#,##0"/>
    <numFmt numFmtId="165" formatCode="&quot;$&quot;#,##0"/>
    <numFmt numFmtId="166" formatCode="&quot;$&quot;#,##0.00;[Red]&quot;$&quot;#,##0.00"/>
    <numFmt numFmtId="167" formatCode="0.0"/>
    <numFmt numFmtId="168" formatCode="#,##0.0_);[Red]\(#,##0.0\)"/>
  </numFmts>
  <fonts count="9" x14ac:knownFonts="1">
    <font>
      <sz val="10"/>
      <name val="Helv"/>
    </font>
    <font>
      <sz val="10"/>
      <name val="Helv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10"/>
      <name val="Helv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12"/>
      </top>
      <bottom style="thin">
        <color indexed="12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ck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47">
    <xf numFmtId="0" fontId="0" fillId="0" borderId="0" xfId="0"/>
    <xf numFmtId="8" fontId="0" fillId="0" borderId="0" xfId="1" applyFont="1"/>
    <xf numFmtId="6" fontId="0" fillId="0" borderId="0" xfId="0" applyNumberFormat="1"/>
    <xf numFmtId="165" fontId="0" fillId="0" borderId="0" xfId="0" applyNumberFormat="1"/>
    <xf numFmtId="0" fontId="3" fillId="0" borderId="0" xfId="0" applyFont="1"/>
    <xf numFmtId="8" fontId="4" fillId="0" borderId="0" xfId="1" applyFont="1"/>
    <xf numFmtId="0" fontId="4" fillId="0" borderId="0" xfId="0" applyFont="1"/>
    <xf numFmtId="8" fontId="4" fillId="0" borderId="10" xfId="1" applyFont="1" applyBorder="1"/>
    <xf numFmtId="0" fontId="4" fillId="0" borderId="0" xfId="0" applyFont="1" applyAlignment="1">
      <alignment horizontal="center"/>
    </xf>
    <xf numFmtId="8" fontId="4" fillId="0" borderId="0" xfId="0" applyNumberFormat="1" applyFont="1"/>
    <xf numFmtId="14" fontId="4" fillId="0" borderId="0" xfId="0" applyNumberFormat="1" applyFont="1"/>
    <xf numFmtId="0" fontId="5" fillId="0" borderId="1" xfId="0" applyFont="1" applyBorder="1"/>
    <xf numFmtId="8" fontId="4" fillId="0" borderId="11" xfId="1" applyFont="1" applyBorder="1"/>
    <xf numFmtId="8" fontId="4" fillId="0" borderId="5" xfId="1" applyFont="1" applyBorder="1"/>
    <xf numFmtId="6" fontId="4" fillId="0" borderId="0" xfId="0" applyNumberFormat="1" applyFont="1"/>
    <xf numFmtId="0" fontId="4" fillId="0" borderId="2" xfId="0" applyFont="1" applyBorder="1"/>
    <xf numFmtId="6" fontId="4" fillId="0" borderId="10" xfId="0" applyNumberFormat="1" applyFont="1" applyBorder="1"/>
    <xf numFmtId="0" fontId="3" fillId="0" borderId="0" xfId="0" applyFont="1" applyAlignment="1">
      <alignment horizontal="center"/>
    </xf>
    <xf numFmtId="0" fontId="4" fillId="0" borderId="3" xfId="0" applyFont="1" applyBorder="1"/>
    <xf numFmtId="6" fontId="4" fillId="0" borderId="10" xfId="1" applyNumberFormat="1" applyFont="1" applyBorder="1"/>
    <xf numFmtId="166" fontId="4" fillId="0" borderId="0" xfId="0" applyNumberFormat="1" applyFont="1" applyAlignment="1">
      <alignment horizontal="center"/>
    </xf>
    <xf numFmtId="5" fontId="4" fillId="0" borderId="0" xfId="0" applyNumberFormat="1" applyFont="1"/>
    <xf numFmtId="8" fontId="4" fillId="0" borderId="6" xfId="1" applyFont="1" applyBorder="1"/>
    <xf numFmtId="0" fontId="4" fillId="0" borderId="4" xfId="0" applyFont="1" applyBorder="1"/>
    <xf numFmtId="8" fontId="4" fillId="0" borderId="7" xfId="1" applyFont="1" applyBorder="1"/>
    <xf numFmtId="6" fontId="4" fillId="0" borderId="12" xfId="1" applyNumberFormat="1" applyFont="1" applyBorder="1"/>
    <xf numFmtId="8" fontId="4" fillId="0" borderId="12" xfId="1" applyFont="1" applyBorder="1"/>
    <xf numFmtId="0" fontId="3" fillId="1" borderId="0" xfId="0" applyFont="1" applyFill="1"/>
    <xf numFmtId="6" fontId="3" fillId="1" borderId="0" xfId="1" applyNumberFormat="1" applyFont="1" applyFill="1" applyBorder="1"/>
    <xf numFmtId="6" fontId="4" fillId="0" borderId="11" xfId="1" applyNumberFormat="1" applyFont="1" applyBorder="1"/>
    <xf numFmtId="6" fontId="3" fillId="0" borderId="0" xfId="0" applyNumberFormat="1" applyFont="1"/>
    <xf numFmtId="6" fontId="4" fillId="0" borderId="5" xfId="1" applyNumberFormat="1" applyFont="1" applyBorder="1"/>
    <xf numFmtId="6" fontId="4" fillId="0" borderId="2" xfId="1" applyNumberFormat="1" applyFont="1" applyBorder="1"/>
    <xf numFmtId="6" fontId="4" fillId="0" borderId="6" xfId="1" applyNumberFormat="1" applyFont="1" applyBorder="1"/>
    <xf numFmtId="6" fontId="4" fillId="0" borderId="3" xfId="1" applyNumberFormat="1" applyFont="1" applyBorder="1"/>
    <xf numFmtId="6" fontId="4" fillId="0" borderId="3" xfId="0" applyNumberFormat="1" applyFont="1" applyBorder="1"/>
    <xf numFmtId="0" fontId="5" fillId="0" borderId="2" xfId="0" applyFont="1" applyBorder="1"/>
    <xf numFmtId="6" fontId="4" fillId="0" borderId="17" xfId="1" applyNumberFormat="1" applyFont="1" applyBorder="1"/>
    <xf numFmtId="6" fontId="4" fillId="0" borderId="18" xfId="1" applyNumberFormat="1" applyFont="1" applyBorder="1"/>
    <xf numFmtId="10" fontId="4" fillId="0" borderId="0" xfId="0" applyNumberFormat="1" applyFont="1"/>
    <xf numFmtId="0" fontId="3" fillId="1" borderId="8" xfId="0" applyFont="1" applyFill="1" applyBorder="1"/>
    <xf numFmtId="6" fontId="3" fillId="1" borderId="13" xfId="1" applyNumberFormat="1" applyFont="1" applyFill="1" applyBorder="1"/>
    <xf numFmtId="0" fontId="3" fillId="1" borderId="9" xfId="0" applyFont="1" applyFill="1" applyBorder="1"/>
    <xf numFmtId="6" fontId="3" fillId="1" borderId="15" xfId="1" applyNumberFormat="1" applyFont="1" applyFill="1" applyBorder="1"/>
    <xf numFmtId="0" fontId="4" fillId="0" borderId="0" xfId="0" applyFont="1" applyAlignment="1">
      <alignment horizontal="right"/>
    </xf>
    <xf numFmtId="9" fontId="4" fillId="0" borderId="0" xfId="0" applyNumberFormat="1" applyFont="1"/>
    <xf numFmtId="164" fontId="3" fillId="0" borderId="0" xfId="0" applyNumberFormat="1" applyFont="1"/>
    <xf numFmtId="2" fontId="4" fillId="0" borderId="0" xfId="0" applyNumberFormat="1" applyFont="1"/>
    <xf numFmtId="8" fontId="4" fillId="0" borderId="0" xfId="1" applyFont="1" applyBorder="1"/>
    <xf numFmtId="8" fontId="3" fillId="0" borderId="0" xfId="1" applyFont="1" applyAlignment="1">
      <alignment horizontal="center"/>
    </xf>
    <xf numFmtId="6" fontId="3" fillId="0" borderId="0" xfId="1" applyNumberFormat="1" applyFont="1" applyAlignment="1">
      <alignment horizontal="center"/>
    </xf>
    <xf numFmtId="6" fontId="4" fillId="0" borderId="0" xfId="1" applyNumberFormat="1" applyFont="1"/>
    <xf numFmtId="6" fontId="4" fillId="0" borderId="4" xfId="0" applyNumberFormat="1" applyFont="1" applyBorder="1"/>
    <xf numFmtId="6" fontId="3" fillId="0" borderId="0" xfId="1" applyNumberFormat="1" applyFont="1" applyFill="1" applyBorder="1"/>
    <xf numFmtId="5" fontId="4" fillId="0" borderId="0" xfId="1" applyNumberFormat="1" applyFont="1"/>
    <xf numFmtId="164" fontId="4" fillId="0" borderId="0" xfId="1" applyNumberFormat="1" applyFont="1"/>
    <xf numFmtId="165" fontId="4" fillId="0" borderId="0" xfId="1" applyNumberFormat="1" applyFont="1"/>
    <xf numFmtId="165" fontId="4" fillId="0" borderId="0" xfId="0" applyNumberFormat="1" applyFont="1"/>
    <xf numFmtId="6" fontId="4" fillId="2" borderId="14" xfId="1" applyNumberFormat="1" applyFont="1" applyFill="1" applyBorder="1"/>
    <xf numFmtId="6" fontId="0" fillId="0" borderId="0" xfId="1" applyNumberFormat="1" applyFont="1"/>
    <xf numFmtId="0" fontId="4" fillId="0" borderId="19" xfId="0" applyFont="1" applyBorder="1"/>
    <xf numFmtId="6" fontId="4" fillId="0" borderId="1" xfId="0" applyNumberFormat="1" applyFont="1" applyBorder="1"/>
    <xf numFmtId="0" fontId="4" fillId="0" borderId="4" xfId="0" applyFont="1" applyBorder="1" applyAlignment="1">
      <alignment horizontal="center"/>
    </xf>
    <xf numFmtId="8" fontId="4" fillId="0" borderId="20" xfId="1" applyFont="1" applyBorder="1"/>
    <xf numFmtId="0" fontId="6" fillId="3" borderId="21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right" vertical="center" wrapText="1"/>
    </xf>
    <xf numFmtId="6" fontId="6" fillId="3" borderId="2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6" xfId="0" applyFont="1" applyBorder="1"/>
    <xf numFmtId="6" fontId="4" fillId="0" borderId="23" xfId="1" applyNumberFormat="1" applyFont="1" applyBorder="1"/>
    <xf numFmtId="6" fontId="4" fillId="0" borderId="24" xfId="0" applyNumberFormat="1" applyFont="1" applyBorder="1"/>
    <xf numFmtId="0" fontId="4" fillId="0" borderId="23" xfId="0" applyFont="1" applyBorder="1"/>
    <xf numFmtId="6" fontId="3" fillId="0" borderId="0" xfId="0" applyNumberFormat="1" applyFont="1" applyAlignment="1">
      <alignment horizontal="center"/>
    </xf>
    <xf numFmtId="0" fontId="4" fillId="0" borderId="25" xfId="0" applyFont="1" applyBorder="1"/>
    <xf numFmtId="6" fontId="3" fillId="0" borderId="26" xfId="0" applyNumberFormat="1" applyFont="1" applyBorder="1" applyAlignment="1">
      <alignment horizontal="center"/>
    </xf>
    <xf numFmtId="6" fontId="4" fillId="0" borderId="17" xfId="0" applyNumberFormat="1" applyFont="1" applyBorder="1"/>
    <xf numFmtId="6" fontId="4" fillId="0" borderId="22" xfId="0" applyNumberFormat="1" applyFont="1" applyBorder="1"/>
    <xf numFmtId="6" fontId="4" fillId="0" borderId="29" xfId="0" applyNumberFormat="1" applyFont="1" applyBorder="1"/>
    <xf numFmtId="6" fontId="3" fillId="0" borderId="30" xfId="0" applyNumberFormat="1" applyFont="1" applyBorder="1" applyAlignment="1">
      <alignment horizontal="center"/>
    </xf>
    <xf numFmtId="8" fontId="4" fillId="0" borderId="32" xfId="1" applyFont="1" applyBorder="1"/>
    <xf numFmtId="0" fontId="4" fillId="0" borderId="33" xfId="0" applyFont="1" applyBorder="1"/>
    <xf numFmtId="0" fontId="4" fillId="0" borderId="18" xfId="0" applyFont="1" applyBorder="1"/>
    <xf numFmtId="0" fontId="4" fillId="0" borderId="10" xfId="0" applyFont="1" applyBorder="1"/>
    <xf numFmtId="6" fontId="4" fillId="0" borderId="34" xfId="0" applyNumberFormat="1" applyFont="1" applyBorder="1"/>
    <xf numFmtId="0" fontId="4" fillId="0" borderId="35" xfId="0" applyFont="1" applyBorder="1"/>
    <xf numFmtId="8" fontId="3" fillId="0" borderId="0" xfId="1" applyFont="1" applyAlignment="1">
      <alignment horizontal="center" vertical="center"/>
    </xf>
    <xf numFmtId="40" fontId="3" fillId="0" borderId="0" xfId="1" applyNumberFormat="1" applyFont="1"/>
    <xf numFmtId="6" fontId="3" fillId="0" borderId="0" xfId="1" applyNumberFormat="1" applyFont="1"/>
    <xf numFmtId="5" fontId="3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right"/>
    </xf>
    <xf numFmtId="167" fontId="3" fillId="0" borderId="0" xfId="1" applyNumberFormat="1" applyFont="1" applyBorder="1" applyAlignment="1">
      <alignment horizontal="left"/>
    </xf>
    <xf numFmtId="0" fontId="1" fillId="0" borderId="0" xfId="0" applyFont="1"/>
    <xf numFmtId="5" fontId="1" fillId="0" borderId="0" xfId="0" applyNumberFormat="1" applyFont="1"/>
    <xf numFmtId="0" fontId="7" fillId="0" borderId="0" xfId="0" applyFont="1"/>
    <xf numFmtId="5" fontId="0" fillId="0" borderId="0" xfId="0" applyNumberFormat="1"/>
    <xf numFmtId="7" fontId="4" fillId="0" borderId="0" xfId="0" applyNumberFormat="1" applyFont="1"/>
    <xf numFmtId="1" fontId="3" fillId="0" borderId="0" xfId="0" applyNumberFormat="1" applyFont="1" applyAlignment="1">
      <alignment horizontal="left"/>
    </xf>
    <xf numFmtId="1" fontId="4" fillId="0" borderId="0" xfId="0" applyNumberFormat="1" applyFont="1"/>
    <xf numFmtId="1" fontId="4" fillId="0" borderId="0" xfId="0" applyNumberFormat="1" applyFont="1" applyAlignment="1">
      <alignment horizontal="left"/>
    </xf>
    <xf numFmtId="4" fontId="4" fillId="0" borderId="0" xfId="0" applyNumberFormat="1" applyFont="1"/>
    <xf numFmtId="0" fontId="4" fillId="0" borderId="36" xfId="0" applyFont="1" applyBorder="1"/>
    <xf numFmtId="5" fontId="4" fillId="0" borderId="36" xfId="0" applyNumberFormat="1" applyFont="1" applyBorder="1"/>
    <xf numFmtId="1" fontId="4" fillId="0" borderId="36" xfId="0" applyNumberFormat="1" applyFont="1" applyBorder="1"/>
    <xf numFmtId="0" fontId="4" fillId="0" borderId="0" xfId="0" applyFont="1" applyAlignment="1">
      <alignment horizontal="left"/>
    </xf>
    <xf numFmtId="5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37" xfId="0" applyFont="1" applyBorder="1"/>
    <xf numFmtId="0" fontId="3" fillId="0" borderId="37" xfId="0" applyFont="1" applyBorder="1" applyAlignment="1">
      <alignment horizontal="center"/>
    </xf>
    <xf numFmtId="0" fontId="3" fillId="0" borderId="37" xfId="0" applyFont="1" applyBorder="1"/>
    <xf numFmtId="6" fontId="3" fillId="0" borderId="2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8" fontId="3" fillId="0" borderId="26" xfId="1" applyFont="1" applyBorder="1" applyAlignment="1">
      <alignment horizontal="center"/>
    </xf>
    <xf numFmtId="6" fontId="3" fillId="0" borderId="16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8" fontId="0" fillId="0" borderId="10" xfId="1" applyFont="1" applyBorder="1"/>
    <xf numFmtId="6" fontId="3" fillId="0" borderId="20" xfId="0" applyNumberFormat="1" applyFont="1" applyBorder="1" applyAlignment="1">
      <alignment horizontal="center"/>
    </xf>
    <xf numFmtId="5" fontId="4" fillId="4" borderId="0" xfId="0" applyNumberFormat="1" applyFont="1" applyFill="1"/>
    <xf numFmtId="7" fontId="4" fillId="4" borderId="0" xfId="0" applyNumberFormat="1" applyFont="1" applyFill="1"/>
    <xf numFmtId="0" fontId="6" fillId="3" borderId="0" xfId="0" applyFont="1" applyFill="1" applyBorder="1" applyAlignment="1">
      <alignment horizontal="right" vertical="center" wrapText="1"/>
    </xf>
    <xf numFmtId="8" fontId="0" fillId="0" borderId="20" xfId="1" applyFont="1" applyBorder="1"/>
    <xf numFmtId="0" fontId="4" fillId="0" borderId="20" xfId="0" applyFont="1" applyBorder="1"/>
    <xf numFmtId="6" fontId="4" fillId="0" borderId="20" xfId="0" applyNumberFormat="1" applyFont="1" applyBorder="1"/>
    <xf numFmtId="8" fontId="3" fillId="0" borderId="0" xfId="1" applyFont="1" applyBorder="1" applyAlignment="1">
      <alignment horizontal="center"/>
    </xf>
    <xf numFmtId="167" fontId="4" fillId="0" borderId="20" xfId="0" applyNumberFormat="1" applyFont="1" applyBorder="1" applyAlignment="1">
      <alignment horizontal="center"/>
    </xf>
    <xf numFmtId="167" fontId="4" fillId="0" borderId="20" xfId="1" applyNumberFormat="1" applyFont="1" applyBorder="1" applyAlignment="1">
      <alignment horizontal="center"/>
    </xf>
    <xf numFmtId="165" fontId="4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6" fontId="4" fillId="0" borderId="0" xfId="0" applyNumberFormat="1" applyFont="1" applyBorder="1"/>
    <xf numFmtId="0" fontId="6" fillId="3" borderId="40" xfId="0" applyFont="1" applyFill="1" applyBorder="1" applyAlignment="1">
      <alignment vertical="center" wrapText="1"/>
    </xf>
    <xf numFmtId="0" fontId="6" fillId="3" borderId="40" xfId="0" applyFont="1" applyFill="1" applyBorder="1" applyAlignment="1">
      <alignment horizontal="right" vertical="center" wrapText="1"/>
    </xf>
    <xf numFmtId="2" fontId="4" fillId="0" borderId="39" xfId="0" applyNumberFormat="1" applyFont="1" applyBorder="1"/>
    <xf numFmtId="8" fontId="4" fillId="0" borderId="39" xfId="1" applyFont="1" applyBorder="1"/>
    <xf numFmtId="0" fontId="4" fillId="0" borderId="39" xfId="0" applyFont="1" applyBorder="1"/>
    <xf numFmtId="6" fontId="4" fillId="0" borderId="39" xfId="0" applyNumberFormat="1" applyFont="1" applyBorder="1"/>
    <xf numFmtId="0" fontId="8" fillId="3" borderId="3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168" fontId="4" fillId="0" borderId="20" xfId="1" applyNumberFormat="1" applyFont="1" applyBorder="1"/>
    <xf numFmtId="168" fontId="4" fillId="0" borderId="0" xfId="1" applyNumberFormat="1" applyFont="1"/>
    <xf numFmtId="167" fontId="4" fillId="0" borderId="0" xfId="0" applyNumberFormat="1" applyFont="1" applyAlignment="1">
      <alignment horizontal="center"/>
    </xf>
    <xf numFmtId="167" fontId="4" fillId="0" borderId="0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Net Worth vs Time</a:t>
            </a:r>
          </a:p>
        </c:rich>
      </c:tx>
      <c:layout>
        <c:manualLayout>
          <c:xMode val="edge"/>
          <c:yMode val="edge"/>
          <c:x val="0.42206289117706436"/>
          <c:y val="6.3909774436090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23861339668007E-2"/>
          <c:y val="0.10521444706417347"/>
          <c:w val="0.88249503814335817"/>
          <c:h val="0.73684278155359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NETWORTH!$A$45:$A$204</c:f>
              <c:numCache>
                <c:formatCode>m/d/yyyy</c:formatCode>
                <c:ptCount val="160"/>
                <c:pt idx="0">
                  <c:v>45292</c:v>
                </c:pt>
                <c:pt idx="1">
                  <c:v>45383</c:v>
                </c:pt>
                <c:pt idx="2">
                  <c:v>45474</c:v>
                </c:pt>
                <c:pt idx="3">
                  <c:v>45566</c:v>
                </c:pt>
                <c:pt idx="4">
                  <c:v>45658</c:v>
                </c:pt>
                <c:pt idx="5">
                  <c:v>45748</c:v>
                </c:pt>
                <c:pt idx="6">
                  <c:v>45839</c:v>
                </c:pt>
                <c:pt idx="7">
                  <c:v>45931</c:v>
                </c:pt>
                <c:pt idx="8">
                  <c:v>46023</c:v>
                </c:pt>
                <c:pt idx="9">
                  <c:v>46113</c:v>
                </c:pt>
                <c:pt idx="10">
                  <c:v>46204</c:v>
                </c:pt>
                <c:pt idx="11">
                  <c:v>46296</c:v>
                </c:pt>
                <c:pt idx="12">
                  <c:v>46388</c:v>
                </c:pt>
                <c:pt idx="13">
                  <c:v>46478</c:v>
                </c:pt>
                <c:pt idx="14">
                  <c:v>46569</c:v>
                </c:pt>
                <c:pt idx="15">
                  <c:v>46661</c:v>
                </c:pt>
                <c:pt idx="16">
                  <c:v>46753</c:v>
                </c:pt>
                <c:pt idx="17">
                  <c:v>46844</c:v>
                </c:pt>
                <c:pt idx="18">
                  <c:v>46935</c:v>
                </c:pt>
                <c:pt idx="19">
                  <c:v>47027</c:v>
                </c:pt>
                <c:pt idx="20">
                  <c:v>47119</c:v>
                </c:pt>
                <c:pt idx="21">
                  <c:v>47209</c:v>
                </c:pt>
                <c:pt idx="22">
                  <c:v>47300</c:v>
                </c:pt>
                <c:pt idx="23">
                  <c:v>47392</c:v>
                </c:pt>
                <c:pt idx="24">
                  <c:v>47484</c:v>
                </c:pt>
                <c:pt idx="25">
                  <c:v>47574</c:v>
                </c:pt>
                <c:pt idx="26">
                  <c:v>47665</c:v>
                </c:pt>
                <c:pt idx="27">
                  <c:v>47757</c:v>
                </c:pt>
                <c:pt idx="28">
                  <c:v>47849</c:v>
                </c:pt>
                <c:pt idx="29">
                  <c:v>47939</c:v>
                </c:pt>
                <c:pt idx="30">
                  <c:v>48030</c:v>
                </c:pt>
                <c:pt idx="31">
                  <c:v>48122</c:v>
                </c:pt>
                <c:pt idx="32">
                  <c:v>48214</c:v>
                </c:pt>
                <c:pt idx="33">
                  <c:v>48305</c:v>
                </c:pt>
                <c:pt idx="34">
                  <c:v>48396</c:v>
                </c:pt>
                <c:pt idx="35">
                  <c:v>48488</c:v>
                </c:pt>
                <c:pt idx="36">
                  <c:v>48580</c:v>
                </c:pt>
                <c:pt idx="37">
                  <c:v>48670</c:v>
                </c:pt>
                <c:pt idx="38">
                  <c:v>48761</c:v>
                </c:pt>
                <c:pt idx="39">
                  <c:v>48853</c:v>
                </c:pt>
                <c:pt idx="40">
                  <c:v>48945</c:v>
                </c:pt>
                <c:pt idx="41">
                  <c:v>49035</c:v>
                </c:pt>
                <c:pt idx="42">
                  <c:v>49126</c:v>
                </c:pt>
                <c:pt idx="43">
                  <c:v>49218</c:v>
                </c:pt>
                <c:pt idx="44">
                  <c:v>49310</c:v>
                </c:pt>
                <c:pt idx="45">
                  <c:v>49400</c:v>
                </c:pt>
                <c:pt idx="46">
                  <c:v>49491</c:v>
                </c:pt>
                <c:pt idx="47">
                  <c:v>49583</c:v>
                </c:pt>
                <c:pt idx="48">
                  <c:v>49675</c:v>
                </c:pt>
                <c:pt idx="49">
                  <c:v>49766</c:v>
                </c:pt>
                <c:pt idx="50">
                  <c:v>49857</c:v>
                </c:pt>
                <c:pt idx="51">
                  <c:v>49949</c:v>
                </c:pt>
                <c:pt idx="52">
                  <c:v>50041</c:v>
                </c:pt>
                <c:pt idx="53">
                  <c:v>50131</c:v>
                </c:pt>
                <c:pt idx="54">
                  <c:v>50222</c:v>
                </c:pt>
                <c:pt idx="55">
                  <c:v>50314</c:v>
                </c:pt>
                <c:pt idx="56">
                  <c:v>50406</c:v>
                </c:pt>
                <c:pt idx="57">
                  <c:v>50496</c:v>
                </c:pt>
                <c:pt idx="58">
                  <c:v>50587</c:v>
                </c:pt>
                <c:pt idx="59">
                  <c:v>50679</c:v>
                </c:pt>
                <c:pt idx="60">
                  <c:v>50771</c:v>
                </c:pt>
                <c:pt idx="61">
                  <c:v>50861</c:v>
                </c:pt>
                <c:pt idx="62">
                  <c:v>50952</c:v>
                </c:pt>
                <c:pt idx="63">
                  <c:v>51044</c:v>
                </c:pt>
                <c:pt idx="64">
                  <c:v>51136</c:v>
                </c:pt>
                <c:pt idx="65">
                  <c:v>51227</c:v>
                </c:pt>
                <c:pt idx="66">
                  <c:v>51318</c:v>
                </c:pt>
                <c:pt idx="67">
                  <c:v>51410</c:v>
                </c:pt>
                <c:pt idx="68">
                  <c:v>51502</c:v>
                </c:pt>
                <c:pt idx="69">
                  <c:v>51592</c:v>
                </c:pt>
                <c:pt idx="70">
                  <c:v>51683</c:v>
                </c:pt>
                <c:pt idx="71">
                  <c:v>51775</c:v>
                </c:pt>
                <c:pt idx="72">
                  <c:v>51867</c:v>
                </c:pt>
                <c:pt idx="73">
                  <c:v>51957</c:v>
                </c:pt>
                <c:pt idx="74">
                  <c:v>52048</c:v>
                </c:pt>
                <c:pt idx="75">
                  <c:v>52140</c:v>
                </c:pt>
                <c:pt idx="76">
                  <c:v>52232</c:v>
                </c:pt>
                <c:pt idx="77">
                  <c:v>52322</c:v>
                </c:pt>
                <c:pt idx="78">
                  <c:v>52413</c:v>
                </c:pt>
                <c:pt idx="79">
                  <c:v>52505</c:v>
                </c:pt>
                <c:pt idx="80">
                  <c:v>52597</c:v>
                </c:pt>
                <c:pt idx="81">
                  <c:v>52688</c:v>
                </c:pt>
                <c:pt idx="82">
                  <c:v>52779</c:v>
                </c:pt>
                <c:pt idx="83">
                  <c:v>52871</c:v>
                </c:pt>
                <c:pt idx="84">
                  <c:v>52963</c:v>
                </c:pt>
                <c:pt idx="85">
                  <c:v>53053</c:v>
                </c:pt>
                <c:pt idx="86">
                  <c:v>53144</c:v>
                </c:pt>
                <c:pt idx="87">
                  <c:v>53236</c:v>
                </c:pt>
                <c:pt idx="88">
                  <c:v>53328</c:v>
                </c:pt>
                <c:pt idx="89">
                  <c:v>53418</c:v>
                </c:pt>
                <c:pt idx="90">
                  <c:v>53509</c:v>
                </c:pt>
                <c:pt idx="91">
                  <c:v>53601</c:v>
                </c:pt>
                <c:pt idx="92">
                  <c:v>53693</c:v>
                </c:pt>
                <c:pt idx="93">
                  <c:v>53783</c:v>
                </c:pt>
                <c:pt idx="94">
                  <c:v>53874</c:v>
                </c:pt>
                <c:pt idx="95">
                  <c:v>53966</c:v>
                </c:pt>
                <c:pt idx="96">
                  <c:v>54058</c:v>
                </c:pt>
                <c:pt idx="97">
                  <c:v>54149</c:v>
                </c:pt>
                <c:pt idx="98">
                  <c:v>54240</c:v>
                </c:pt>
                <c:pt idx="99">
                  <c:v>54332</c:v>
                </c:pt>
                <c:pt idx="100">
                  <c:v>54424</c:v>
                </c:pt>
                <c:pt idx="101">
                  <c:v>54514</c:v>
                </c:pt>
                <c:pt idx="102">
                  <c:v>54605</c:v>
                </c:pt>
                <c:pt idx="103">
                  <c:v>54697</c:v>
                </c:pt>
                <c:pt idx="104">
                  <c:v>54789</c:v>
                </c:pt>
                <c:pt idx="105">
                  <c:v>54879</c:v>
                </c:pt>
                <c:pt idx="106">
                  <c:v>54970</c:v>
                </c:pt>
                <c:pt idx="107">
                  <c:v>55062</c:v>
                </c:pt>
                <c:pt idx="108">
                  <c:v>55154</c:v>
                </c:pt>
                <c:pt idx="109">
                  <c:v>55244</c:v>
                </c:pt>
                <c:pt idx="110">
                  <c:v>55335</c:v>
                </c:pt>
                <c:pt idx="111">
                  <c:v>55427</c:v>
                </c:pt>
                <c:pt idx="112">
                  <c:v>55519</c:v>
                </c:pt>
                <c:pt idx="113">
                  <c:v>55610</c:v>
                </c:pt>
                <c:pt idx="114">
                  <c:v>55701</c:v>
                </c:pt>
                <c:pt idx="115">
                  <c:v>55793</c:v>
                </c:pt>
                <c:pt idx="116">
                  <c:v>55885</c:v>
                </c:pt>
                <c:pt idx="117">
                  <c:v>55975</c:v>
                </c:pt>
                <c:pt idx="118">
                  <c:v>56066</c:v>
                </c:pt>
                <c:pt idx="119">
                  <c:v>56158</c:v>
                </c:pt>
                <c:pt idx="120">
                  <c:v>56250</c:v>
                </c:pt>
                <c:pt idx="121">
                  <c:v>56340</c:v>
                </c:pt>
                <c:pt idx="122">
                  <c:v>56431</c:v>
                </c:pt>
                <c:pt idx="123">
                  <c:v>56523</c:v>
                </c:pt>
                <c:pt idx="124">
                  <c:v>56615</c:v>
                </c:pt>
                <c:pt idx="125">
                  <c:v>56705</c:v>
                </c:pt>
                <c:pt idx="126">
                  <c:v>56796</c:v>
                </c:pt>
                <c:pt idx="127">
                  <c:v>56888</c:v>
                </c:pt>
                <c:pt idx="128">
                  <c:v>56980</c:v>
                </c:pt>
                <c:pt idx="129">
                  <c:v>57071</c:v>
                </c:pt>
                <c:pt idx="130">
                  <c:v>57162</c:v>
                </c:pt>
                <c:pt idx="131">
                  <c:v>57254</c:v>
                </c:pt>
                <c:pt idx="132">
                  <c:v>57346</c:v>
                </c:pt>
                <c:pt idx="133">
                  <c:v>57436</c:v>
                </c:pt>
                <c:pt idx="134">
                  <c:v>57527</c:v>
                </c:pt>
                <c:pt idx="135">
                  <c:v>57619</c:v>
                </c:pt>
                <c:pt idx="136">
                  <c:v>57711</c:v>
                </c:pt>
                <c:pt idx="137">
                  <c:v>57801</c:v>
                </c:pt>
                <c:pt idx="138">
                  <c:v>57892</c:v>
                </c:pt>
                <c:pt idx="139">
                  <c:v>57984</c:v>
                </c:pt>
                <c:pt idx="140">
                  <c:v>58076</c:v>
                </c:pt>
                <c:pt idx="141">
                  <c:v>58166</c:v>
                </c:pt>
                <c:pt idx="142">
                  <c:v>58257</c:v>
                </c:pt>
                <c:pt idx="143">
                  <c:v>58349</c:v>
                </c:pt>
                <c:pt idx="144">
                  <c:v>58441</c:v>
                </c:pt>
                <c:pt idx="145">
                  <c:v>58897</c:v>
                </c:pt>
                <c:pt idx="146">
                  <c:v>58988</c:v>
                </c:pt>
                <c:pt idx="147">
                  <c:v>59080</c:v>
                </c:pt>
                <c:pt idx="148">
                  <c:v>59172</c:v>
                </c:pt>
                <c:pt idx="149">
                  <c:v>59262</c:v>
                </c:pt>
                <c:pt idx="150">
                  <c:v>59353</c:v>
                </c:pt>
                <c:pt idx="151">
                  <c:v>59445</c:v>
                </c:pt>
                <c:pt idx="152">
                  <c:v>59537</c:v>
                </c:pt>
                <c:pt idx="153">
                  <c:v>59627</c:v>
                </c:pt>
                <c:pt idx="154">
                  <c:v>59718</c:v>
                </c:pt>
                <c:pt idx="155">
                  <c:v>59810</c:v>
                </c:pt>
                <c:pt idx="156">
                  <c:v>59902</c:v>
                </c:pt>
                <c:pt idx="157">
                  <c:v>59993</c:v>
                </c:pt>
                <c:pt idx="158">
                  <c:v>60084</c:v>
                </c:pt>
                <c:pt idx="159">
                  <c:v>60176</c:v>
                </c:pt>
              </c:numCache>
            </c:numRef>
          </c:cat>
          <c:val>
            <c:numRef>
              <c:f>NETWORTH!$B$45:$B$172</c:f>
              <c:numCache>
                <c:formatCode>"$"#,##0_);[Red]\("$"#,##0\)</c:formatCode>
                <c:ptCount val="12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4-471C-A0C3-EF4794DC1195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NETWORTH!$A$45:$A$204</c:f>
              <c:numCache>
                <c:formatCode>m/d/yyyy</c:formatCode>
                <c:ptCount val="160"/>
                <c:pt idx="0">
                  <c:v>45292</c:v>
                </c:pt>
                <c:pt idx="1">
                  <c:v>45383</c:v>
                </c:pt>
                <c:pt idx="2">
                  <c:v>45474</c:v>
                </c:pt>
                <c:pt idx="3">
                  <c:v>45566</c:v>
                </c:pt>
                <c:pt idx="4">
                  <c:v>45658</c:v>
                </c:pt>
                <c:pt idx="5">
                  <c:v>45748</c:v>
                </c:pt>
                <c:pt idx="6">
                  <c:v>45839</c:v>
                </c:pt>
                <c:pt idx="7">
                  <c:v>45931</c:v>
                </c:pt>
                <c:pt idx="8">
                  <c:v>46023</c:v>
                </c:pt>
                <c:pt idx="9">
                  <c:v>46113</c:v>
                </c:pt>
                <c:pt idx="10">
                  <c:v>46204</c:v>
                </c:pt>
                <c:pt idx="11">
                  <c:v>46296</c:v>
                </c:pt>
                <c:pt idx="12">
                  <c:v>46388</c:v>
                </c:pt>
                <c:pt idx="13">
                  <c:v>46478</c:v>
                </c:pt>
                <c:pt idx="14">
                  <c:v>46569</c:v>
                </c:pt>
                <c:pt idx="15">
                  <c:v>46661</c:v>
                </c:pt>
                <c:pt idx="16">
                  <c:v>46753</c:v>
                </c:pt>
                <c:pt idx="17">
                  <c:v>46844</c:v>
                </c:pt>
                <c:pt idx="18">
                  <c:v>46935</c:v>
                </c:pt>
                <c:pt idx="19">
                  <c:v>47027</c:v>
                </c:pt>
                <c:pt idx="20">
                  <c:v>47119</c:v>
                </c:pt>
                <c:pt idx="21">
                  <c:v>47209</c:v>
                </c:pt>
                <c:pt idx="22">
                  <c:v>47300</c:v>
                </c:pt>
                <c:pt idx="23">
                  <c:v>47392</c:v>
                </c:pt>
                <c:pt idx="24">
                  <c:v>47484</c:v>
                </c:pt>
                <c:pt idx="25">
                  <c:v>47574</c:v>
                </c:pt>
                <c:pt idx="26">
                  <c:v>47665</c:v>
                </c:pt>
                <c:pt idx="27">
                  <c:v>47757</c:v>
                </c:pt>
                <c:pt idx="28">
                  <c:v>47849</c:v>
                </c:pt>
                <c:pt idx="29">
                  <c:v>47939</c:v>
                </c:pt>
                <c:pt idx="30">
                  <c:v>48030</c:v>
                </c:pt>
                <c:pt idx="31">
                  <c:v>48122</c:v>
                </c:pt>
                <c:pt idx="32">
                  <c:v>48214</c:v>
                </c:pt>
                <c:pt idx="33">
                  <c:v>48305</c:v>
                </c:pt>
                <c:pt idx="34">
                  <c:v>48396</c:v>
                </c:pt>
                <c:pt idx="35">
                  <c:v>48488</c:v>
                </c:pt>
                <c:pt idx="36">
                  <c:v>48580</c:v>
                </c:pt>
                <c:pt idx="37">
                  <c:v>48670</c:v>
                </c:pt>
                <c:pt idx="38">
                  <c:v>48761</c:v>
                </c:pt>
                <c:pt idx="39">
                  <c:v>48853</c:v>
                </c:pt>
                <c:pt idx="40">
                  <c:v>48945</c:v>
                </c:pt>
                <c:pt idx="41">
                  <c:v>49035</c:v>
                </c:pt>
                <c:pt idx="42">
                  <c:v>49126</c:v>
                </c:pt>
                <c:pt idx="43">
                  <c:v>49218</c:v>
                </c:pt>
                <c:pt idx="44">
                  <c:v>49310</c:v>
                </c:pt>
                <c:pt idx="45">
                  <c:v>49400</c:v>
                </c:pt>
                <c:pt idx="46">
                  <c:v>49491</c:v>
                </c:pt>
                <c:pt idx="47">
                  <c:v>49583</c:v>
                </c:pt>
                <c:pt idx="48">
                  <c:v>49675</c:v>
                </c:pt>
                <c:pt idx="49">
                  <c:v>49766</c:v>
                </c:pt>
                <c:pt idx="50">
                  <c:v>49857</c:v>
                </c:pt>
                <c:pt idx="51">
                  <c:v>49949</c:v>
                </c:pt>
                <c:pt idx="52">
                  <c:v>50041</c:v>
                </c:pt>
                <c:pt idx="53">
                  <c:v>50131</c:v>
                </c:pt>
                <c:pt idx="54">
                  <c:v>50222</c:v>
                </c:pt>
                <c:pt idx="55">
                  <c:v>50314</c:v>
                </c:pt>
                <c:pt idx="56">
                  <c:v>50406</c:v>
                </c:pt>
                <c:pt idx="57">
                  <c:v>50496</c:v>
                </c:pt>
                <c:pt idx="58">
                  <c:v>50587</c:v>
                </c:pt>
                <c:pt idx="59">
                  <c:v>50679</c:v>
                </c:pt>
                <c:pt idx="60">
                  <c:v>50771</c:v>
                </c:pt>
                <c:pt idx="61">
                  <c:v>50861</c:v>
                </c:pt>
                <c:pt idx="62">
                  <c:v>50952</c:v>
                </c:pt>
                <c:pt idx="63">
                  <c:v>51044</c:v>
                </c:pt>
                <c:pt idx="64">
                  <c:v>51136</c:v>
                </c:pt>
                <c:pt idx="65">
                  <c:v>51227</c:v>
                </c:pt>
                <c:pt idx="66">
                  <c:v>51318</c:v>
                </c:pt>
                <c:pt idx="67">
                  <c:v>51410</c:v>
                </c:pt>
                <c:pt idx="68">
                  <c:v>51502</c:v>
                </c:pt>
                <c:pt idx="69">
                  <c:v>51592</c:v>
                </c:pt>
                <c:pt idx="70">
                  <c:v>51683</c:v>
                </c:pt>
                <c:pt idx="71">
                  <c:v>51775</c:v>
                </c:pt>
                <c:pt idx="72">
                  <c:v>51867</c:v>
                </c:pt>
                <c:pt idx="73">
                  <c:v>51957</c:v>
                </c:pt>
                <c:pt idx="74">
                  <c:v>52048</c:v>
                </c:pt>
                <c:pt idx="75">
                  <c:v>52140</c:v>
                </c:pt>
                <c:pt idx="76">
                  <c:v>52232</c:v>
                </c:pt>
                <c:pt idx="77">
                  <c:v>52322</c:v>
                </c:pt>
                <c:pt idx="78">
                  <c:v>52413</c:v>
                </c:pt>
                <c:pt idx="79">
                  <c:v>52505</c:v>
                </c:pt>
                <c:pt idx="80">
                  <c:v>52597</c:v>
                </c:pt>
                <c:pt idx="81">
                  <c:v>52688</c:v>
                </c:pt>
                <c:pt idx="82">
                  <c:v>52779</c:v>
                </c:pt>
                <c:pt idx="83">
                  <c:v>52871</c:v>
                </c:pt>
                <c:pt idx="84">
                  <c:v>52963</c:v>
                </c:pt>
                <c:pt idx="85">
                  <c:v>53053</c:v>
                </c:pt>
                <c:pt idx="86">
                  <c:v>53144</c:v>
                </c:pt>
                <c:pt idx="87">
                  <c:v>53236</c:v>
                </c:pt>
                <c:pt idx="88">
                  <c:v>53328</c:v>
                </c:pt>
                <c:pt idx="89">
                  <c:v>53418</c:v>
                </c:pt>
                <c:pt idx="90">
                  <c:v>53509</c:v>
                </c:pt>
                <c:pt idx="91">
                  <c:v>53601</c:v>
                </c:pt>
                <c:pt idx="92">
                  <c:v>53693</c:v>
                </c:pt>
                <c:pt idx="93">
                  <c:v>53783</c:v>
                </c:pt>
                <c:pt idx="94">
                  <c:v>53874</c:v>
                </c:pt>
                <c:pt idx="95">
                  <c:v>53966</c:v>
                </c:pt>
                <c:pt idx="96">
                  <c:v>54058</c:v>
                </c:pt>
                <c:pt idx="97">
                  <c:v>54149</c:v>
                </c:pt>
                <c:pt idx="98">
                  <c:v>54240</c:v>
                </c:pt>
                <c:pt idx="99">
                  <c:v>54332</c:v>
                </c:pt>
                <c:pt idx="100">
                  <c:v>54424</c:v>
                </c:pt>
                <c:pt idx="101">
                  <c:v>54514</c:v>
                </c:pt>
                <c:pt idx="102">
                  <c:v>54605</c:v>
                </c:pt>
                <c:pt idx="103">
                  <c:v>54697</c:v>
                </c:pt>
                <c:pt idx="104">
                  <c:v>54789</c:v>
                </c:pt>
                <c:pt idx="105">
                  <c:v>54879</c:v>
                </c:pt>
                <c:pt idx="106">
                  <c:v>54970</c:v>
                </c:pt>
                <c:pt idx="107">
                  <c:v>55062</c:v>
                </c:pt>
                <c:pt idx="108">
                  <c:v>55154</c:v>
                </c:pt>
                <c:pt idx="109">
                  <c:v>55244</c:v>
                </c:pt>
                <c:pt idx="110">
                  <c:v>55335</c:v>
                </c:pt>
                <c:pt idx="111">
                  <c:v>55427</c:v>
                </c:pt>
                <c:pt idx="112">
                  <c:v>55519</c:v>
                </c:pt>
                <c:pt idx="113">
                  <c:v>55610</c:v>
                </c:pt>
                <c:pt idx="114">
                  <c:v>55701</c:v>
                </c:pt>
                <c:pt idx="115">
                  <c:v>55793</c:v>
                </c:pt>
                <c:pt idx="116">
                  <c:v>55885</c:v>
                </c:pt>
                <c:pt idx="117">
                  <c:v>55975</c:v>
                </c:pt>
                <c:pt idx="118">
                  <c:v>56066</c:v>
                </c:pt>
                <c:pt idx="119">
                  <c:v>56158</c:v>
                </c:pt>
                <c:pt idx="120">
                  <c:v>56250</c:v>
                </c:pt>
                <c:pt idx="121">
                  <c:v>56340</c:v>
                </c:pt>
                <c:pt idx="122">
                  <c:v>56431</c:v>
                </c:pt>
                <c:pt idx="123">
                  <c:v>56523</c:v>
                </c:pt>
                <c:pt idx="124">
                  <c:v>56615</c:v>
                </c:pt>
                <c:pt idx="125">
                  <c:v>56705</c:v>
                </c:pt>
                <c:pt idx="126">
                  <c:v>56796</c:v>
                </c:pt>
                <c:pt idx="127">
                  <c:v>56888</c:v>
                </c:pt>
                <c:pt idx="128">
                  <c:v>56980</c:v>
                </c:pt>
                <c:pt idx="129">
                  <c:v>57071</c:v>
                </c:pt>
                <c:pt idx="130">
                  <c:v>57162</c:v>
                </c:pt>
                <c:pt idx="131">
                  <c:v>57254</c:v>
                </c:pt>
                <c:pt idx="132">
                  <c:v>57346</c:v>
                </c:pt>
                <c:pt idx="133">
                  <c:v>57436</c:v>
                </c:pt>
                <c:pt idx="134">
                  <c:v>57527</c:v>
                </c:pt>
                <c:pt idx="135">
                  <c:v>57619</c:v>
                </c:pt>
                <c:pt idx="136">
                  <c:v>57711</c:v>
                </c:pt>
                <c:pt idx="137">
                  <c:v>57801</c:v>
                </c:pt>
                <c:pt idx="138">
                  <c:v>57892</c:v>
                </c:pt>
                <c:pt idx="139">
                  <c:v>57984</c:v>
                </c:pt>
                <c:pt idx="140">
                  <c:v>58076</c:v>
                </c:pt>
                <c:pt idx="141">
                  <c:v>58166</c:v>
                </c:pt>
                <c:pt idx="142">
                  <c:v>58257</c:v>
                </c:pt>
                <c:pt idx="143">
                  <c:v>58349</c:v>
                </c:pt>
                <c:pt idx="144">
                  <c:v>58441</c:v>
                </c:pt>
                <c:pt idx="145">
                  <c:v>58897</c:v>
                </c:pt>
                <c:pt idx="146">
                  <c:v>58988</c:v>
                </c:pt>
                <c:pt idx="147">
                  <c:v>59080</c:v>
                </c:pt>
                <c:pt idx="148">
                  <c:v>59172</c:v>
                </c:pt>
                <c:pt idx="149">
                  <c:v>59262</c:v>
                </c:pt>
                <c:pt idx="150">
                  <c:v>59353</c:v>
                </c:pt>
                <c:pt idx="151">
                  <c:v>59445</c:v>
                </c:pt>
                <c:pt idx="152">
                  <c:v>59537</c:v>
                </c:pt>
                <c:pt idx="153">
                  <c:v>59627</c:v>
                </c:pt>
                <c:pt idx="154">
                  <c:v>59718</c:v>
                </c:pt>
                <c:pt idx="155">
                  <c:v>59810</c:v>
                </c:pt>
                <c:pt idx="156">
                  <c:v>59902</c:v>
                </c:pt>
                <c:pt idx="157">
                  <c:v>59993</c:v>
                </c:pt>
                <c:pt idx="158">
                  <c:v>60084</c:v>
                </c:pt>
                <c:pt idx="159">
                  <c:v>60176</c:v>
                </c:pt>
              </c:numCache>
            </c:numRef>
          </c:cat>
          <c:val>
            <c:numRef>
              <c:f>NETWORTH!$C$45:$C$172</c:f>
              <c:numCache>
                <c:formatCode>"$"#,##0_);[Red]\("$"#,##0\)</c:formatCode>
                <c:ptCount val="12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4-471C-A0C3-EF4794DC1195}"/>
            </c:ext>
          </c:extLst>
        </c:ser>
        <c:ser>
          <c:idx val="2"/>
          <c:order val="2"/>
          <c:tx>
            <c:strRef>
              <c:f>NETWORTH!$E$43</c:f>
              <c:strCache>
                <c:ptCount val="1"/>
                <c:pt idx="0">
                  <c:v>Projected Net Worth</c:v>
                </c:pt>
              </c:strCache>
            </c:strRef>
          </c:tx>
          <c:invertIfNegative val="0"/>
          <c:cat>
            <c:numRef>
              <c:f>NETWORTH!$A$45:$A$204</c:f>
              <c:numCache>
                <c:formatCode>m/d/yyyy</c:formatCode>
                <c:ptCount val="160"/>
                <c:pt idx="0">
                  <c:v>45292</c:v>
                </c:pt>
                <c:pt idx="1">
                  <c:v>45383</c:v>
                </c:pt>
                <c:pt idx="2">
                  <c:v>45474</c:v>
                </c:pt>
                <c:pt idx="3">
                  <c:v>45566</c:v>
                </c:pt>
                <c:pt idx="4">
                  <c:v>45658</c:v>
                </c:pt>
                <c:pt idx="5">
                  <c:v>45748</c:v>
                </c:pt>
                <c:pt idx="6">
                  <c:v>45839</c:v>
                </c:pt>
                <c:pt idx="7">
                  <c:v>45931</c:v>
                </c:pt>
                <c:pt idx="8">
                  <c:v>46023</c:v>
                </c:pt>
                <c:pt idx="9">
                  <c:v>46113</c:v>
                </c:pt>
                <c:pt idx="10">
                  <c:v>46204</c:v>
                </c:pt>
                <c:pt idx="11">
                  <c:v>46296</c:v>
                </c:pt>
                <c:pt idx="12">
                  <c:v>46388</c:v>
                </c:pt>
                <c:pt idx="13">
                  <c:v>46478</c:v>
                </c:pt>
                <c:pt idx="14">
                  <c:v>46569</c:v>
                </c:pt>
                <c:pt idx="15">
                  <c:v>46661</c:v>
                </c:pt>
                <c:pt idx="16">
                  <c:v>46753</c:v>
                </c:pt>
                <c:pt idx="17">
                  <c:v>46844</c:v>
                </c:pt>
                <c:pt idx="18">
                  <c:v>46935</c:v>
                </c:pt>
                <c:pt idx="19">
                  <c:v>47027</c:v>
                </c:pt>
                <c:pt idx="20">
                  <c:v>47119</c:v>
                </c:pt>
                <c:pt idx="21">
                  <c:v>47209</c:v>
                </c:pt>
                <c:pt idx="22">
                  <c:v>47300</c:v>
                </c:pt>
                <c:pt idx="23">
                  <c:v>47392</c:v>
                </c:pt>
                <c:pt idx="24">
                  <c:v>47484</c:v>
                </c:pt>
                <c:pt idx="25">
                  <c:v>47574</c:v>
                </c:pt>
                <c:pt idx="26">
                  <c:v>47665</c:v>
                </c:pt>
                <c:pt idx="27">
                  <c:v>47757</c:v>
                </c:pt>
                <c:pt idx="28">
                  <c:v>47849</c:v>
                </c:pt>
                <c:pt idx="29">
                  <c:v>47939</c:v>
                </c:pt>
                <c:pt idx="30">
                  <c:v>48030</c:v>
                </c:pt>
                <c:pt idx="31">
                  <c:v>48122</c:v>
                </c:pt>
                <c:pt idx="32">
                  <c:v>48214</c:v>
                </c:pt>
                <c:pt idx="33">
                  <c:v>48305</c:v>
                </c:pt>
                <c:pt idx="34">
                  <c:v>48396</c:v>
                </c:pt>
                <c:pt idx="35">
                  <c:v>48488</c:v>
                </c:pt>
                <c:pt idx="36">
                  <c:v>48580</c:v>
                </c:pt>
                <c:pt idx="37">
                  <c:v>48670</c:v>
                </c:pt>
                <c:pt idx="38">
                  <c:v>48761</c:v>
                </c:pt>
                <c:pt idx="39">
                  <c:v>48853</c:v>
                </c:pt>
                <c:pt idx="40">
                  <c:v>48945</c:v>
                </c:pt>
                <c:pt idx="41">
                  <c:v>49035</c:v>
                </c:pt>
                <c:pt idx="42">
                  <c:v>49126</c:v>
                </c:pt>
                <c:pt idx="43">
                  <c:v>49218</c:v>
                </c:pt>
                <c:pt idx="44">
                  <c:v>49310</c:v>
                </c:pt>
                <c:pt idx="45">
                  <c:v>49400</c:v>
                </c:pt>
                <c:pt idx="46">
                  <c:v>49491</c:v>
                </c:pt>
                <c:pt idx="47">
                  <c:v>49583</c:v>
                </c:pt>
                <c:pt idx="48">
                  <c:v>49675</c:v>
                </c:pt>
                <c:pt idx="49">
                  <c:v>49766</c:v>
                </c:pt>
                <c:pt idx="50">
                  <c:v>49857</c:v>
                </c:pt>
                <c:pt idx="51">
                  <c:v>49949</c:v>
                </c:pt>
                <c:pt idx="52">
                  <c:v>50041</c:v>
                </c:pt>
                <c:pt idx="53">
                  <c:v>50131</c:v>
                </c:pt>
                <c:pt idx="54">
                  <c:v>50222</c:v>
                </c:pt>
                <c:pt idx="55">
                  <c:v>50314</c:v>
                </c:pt>
                <c:pt idx="56">
                  <c:v>50406</c:v>
                </c:pt>
                <c:pt idx="57">
                  <c:v>50496</c:v>
                </c:pt>
                <c:pt idx="58">
                  <c:v>50587</c:v>
                </c:pt>
                <c:pt idx="59">
                  <c:v>50679</c:v>
                </c:pt>
                <c:pt idx="60">
                  <c:v>50771</c:v>
                </c:pt>
                <c:pt idx="61">
                  <c:v>50861</c:v>
                </c:pt>
                <c:pt idx="62">
                  <c:v>50952</c:v>
                </c:pt>
                <c:pt idx="63">
                  <c:v>51044</c:v>
                </c:pt>
                <c:pt idx="64">
                  <c:v>51136</c:v>
                </c:pt>
                <c:pt idx="65">
                  <c:v>51227</c:v>
                </c:pt>
                <c:pt idx="66">
                  <c:v>51318</c:v>
                </c:pt>
                <c:pt idx="67">
                  <c:v>51410</c:v>
                </c:pt>
                <c:pt idx="68">
                  <c:v>51502</c:v>
                </c:pt>
                <c:pt idx="69">
                  <c:v>51592</c:v>
                </c:pt>
                <c:pt idx="70">
                  <c:v>51683</c:v>
                </c:pt>
                <c:pt idx="71">
                  <c:v>51775</c:v>
                </c:pt>
                <c:pt idx="72">
                  <c:v>51867</c:v>
                </c:pt>
                <c:pt idx="73">
                  <c:v>51957</c:v>
                </c:pt>
                <c:pt idx="74">
                  <c:v>52048</c:v>
                </c:pt>
                <c:pt idx="75">
                  <c:v>52140</c:v>
                </c:pt>
                <c:pt idx="76">
                  <c:v>52232</c:v>
                </c:pt>
                <c:pt idx="77">
                  <c:v>52322</c:v>
                </c:pt>
                <c:pt idx="78">
                  <c:v>52413</c:v>
                </c:pt>
                <c:pt idx="79">
                  <c:v>52505</c:v>
                </c:pt>
                <c:pt idx="80">
                  <c:v>52597</c:v>
                </c:pt>
                <c:pt idx="81">
                  <c:v>52688</c:v>
                </c:pt>
                <c:pt idx="82">
                  <c:v>52779</c:v>
                </c:pt>
                <c:pt idx="83">
                  <c:v>52871</c:v>
                </c:pt>
                <c:pt idx="84">
                  <c:v>52963</c:v>
                </c:pt>
                <c:pt idx="85">
                  <c:v>53053</c:v>
                </c:pt>
                <c:pt idx="86">
                  <c:v>53144</c:v>
                </c:pt>
                <c:pt idx="87">
                  <c:v>53236</c:v>
                </c:pt>
                <c:pt idx="88">
                  <c:v>53328</c:v>
                </c:pt>
                <c:pt idx="89">
                  <c:v>53418</c:v>
                </c:pt>
                <c:pt idx="90">
                  <c:v>53509</c:v>
                </c:pt>
                <c:pt idx="91">
                  <c:v>53601</c:v>
                </c:pt>
                <c:pt idx="92">
                  <c:v>53693</c:v>
                </c:pt>
                <c:pt idx="93">
                  <c:v>53783</c:v>
                </c:pt>
                <c:pt idx="94">
                  <c:v>53874</c:v>
                </c:pt>
                <c:pt idx="95">
                  <c:v>53966</c:v>
                </c:pt>
                <c:pt idx="96">
                  <c:v>54058</c:v>
                </c:pt>
                <c:pt idx="97">
                  <c:v>54149</c:v>
                </c:pt>
                <c:pt idx="98">
                  <c:v>54240</c:v>
                </c:pt>
                <c:pt idx="99">
                  <c:v>54332</c:v>
                </c:pt>
                <c:pt idx="100">
                  <c:v>54424</c:v>
                </c:pt>
                <c:pt idx="101">
                  <c:v>54514</c:v>
                </c:pt>
                <c:pt idx="102">
                  <c:v>54605</c:v>
                </c:pt>
                <c:pt idx="103">
                  <c:v>54697</c:v>
                </c:pt>
                <c:pt idx="104">
                  <c:v>54789</c:v>
                </c:pt>
                <c:pt idx="105">
                  <c:v>54879</c:v>
                </c:pt>
                <c:pt idx="106">
                  <c:v>54970</c:v>
                </c:pt>
                <c:pt idx="107">
                  <c:v>55062</c:v>
                </c:pt>
                <c:pt idx="108">
                  <c:v>55154</c:v>
                </c:pt>
                <c:pt idx="109">
                  <c:v>55244</c:v>
                </c:pt>
                <c:pt idx="110">
                  <c:v>55335</c:v>
                </c:pt>
                <c:pt idx="111">
                  <c:v>55427</c:v>
                </c:pt>
                <c:pt idx="112">
                  <c:v>55519</c:v>
                </c:pt>
                <c:pt idx="113">
                  <c:v>55610</c:v>
                </c:pt>
                <c:pt idx="114">
                  <c:v>55701</c:v>
                </c:pt>
                <c:pt idx="115">
                  <c:v>55793</c:v>
                </c:pt>
                <c:pt idx="116">
                  <c:v>55885</c:v>
                </c:pt>
                <c:pt idx="117">
                  <c:v>55975</c:v>
                </c:pt>
                <c:pt idx="118">
                  <c:v>56066</c:v>
                </c:pt>
                <c:pt idx="119">
                  <c:v>56158</c:v>
                </c:pt>
                <c:pt idx="120">
                  <c:v>56250</c:v>
                </c:pt>
                <c:pt idx="121">
                  <c:v>56340</c:v>
                </c:pt>
                <c:pt idx="122">
                  <c:v>56431</c:v>
                </c:pt>
                <c:pt idx="123">
                  <c:v>56523</c:v>
                </c:pt>
                <c:pt idx="124">
                  <c:v>56615</c:v>
                </c:pt>
                <c:pt idx="125">
                  <c:v>56705</c:v>
                </c:pt>
                <c:pt idx="126">
                  <c:v>56796</c:v>
                </c:pt>
                <c:pt idx="127">
                  <c:v>56888</c:v>
                </c:pt>
                <c:pt idx="128">
                  <c:v>56980</c:v>
                </c:pt>
                <c:pt idx="129">
                  <c:v>57071</c:v>
                </c:pt>
                <c:pt idx="130">
                  <c:v>57162</c:v>
                </c:pt>
                <c:pt idx="131">
                  <c:v>57254</c:v>
                </c:pt>
                <c:pt idx="132">
                  <c:v>57346</c:v>
                </c:pt>
                <c:pt idx="133">
                  <c:v>57436</c:v>
                </c:pt>
                <c:pt idx="134">
                  <c:v>57527</c:v>
                </c:pt>
                <c:pt idx="135">
                  <c:v>57619</c:v>
                </c:pt>
                <c:pt idx="136">
                  <c:v>57711</c:v>
                </c:pt>
                <c:pt idx="137">
                  <c:v>57801</c:v>
                </c:pt>
                <c:pt idx="138">
                  <c:v>57892</c:v>
                </c:pt>
                <c:pt idx="139">
                  <c:v>57984</c:v>
                </c:pt>
                <c:pt idx="140">
                  <c:v>58076</c:v>
                </c:pt>
                <c:pt idx="141">
                  <c:v>58166</c:v>
                </c:pt>
                <c:pt idx="142">
                  <c:v>58257</c:v>
                </c:pt>
                <c:pt idx="143">
                  <c:v>58349</c:v>
                </c:pt>
                <c:pt idx="144">
                  <c:v>58441</c:v>
                </c:pt>
                <c:pt idx="145">
                  <c:v>58897</c:v>
                </c:pt>
                <c:pt idx="146">
                  <c:v>58988</c:v>
                </c:pt>
                <c:pt idx="147">
                  <c:v>59080</c:v>
                </c:pt>
                <c:pt idx="148">
                  <c:v>59172</c:v>
                </c:pt>
                <c:pt idx="149">
                  <c:v>59262</c:v>
                </c:pt>
                <c:pt idx="150">
                  <c:v>59353</c:v>
                </c:pt>
                <c:pt idx="151">
                  <c:v>59445</c:v>
                </c:pt>
                <c:pt idx="152">
                  <c:v>59537</c:v>
                </c:pt>
                <c:pt idx="153">
                  <c:v>59627</c:v>
                </c:pt>
                <c:pt idx="154">
                  <c:v>59718</c:v>
                </c:pt>
                <c:pt idx="155">
                  <c:v>59810</c:v>
                </c:pt>
                <c:pt idx="156">
                  <c:v>59902</c:v>
                </c:pt>
                <c:pt idx="157">
                  <c:v>59993</c:v>
                </c:pt>
                <c:pt idx="158">
                  <c:v>60084</c:v>
                </c:pt>
                <c:pt idx="159">
                  <c:v>60176</c:v>
                </c:pt>
              </c:numCache>
            </c:numRef>
          </c:cat>
          <c:val>
            <c:numRef>
              <c:f>NETWORTH!$E$44:$E$203</c:f>
              <c:numCache>
                <c:formatCode>"$"#,##0</c:formatCode>
                <c:ptCount val="160"/>
                <c:pt idx="0">
                  <c:v>6122.5656552456358</c:v>
                </c:pt>
                <c:pt idx="1">
                  <c:v>12370.200689044541</c:v>
                </c:pt>
                <c:pt idx="2">
                  <c:v>18745.459969785639</c:v>
                </c:pt>
                <c:pt idx="3">
                  <c:v>25250.950555710879</c:v>
                </c:pt>
                <c:pt idx="4">
                  <c:v>31889.33276102916</c:v>
                </c:pt>
                <c:pt idx="5">
                  <c:v>38663.321243808408</c:v>
                </c:pt>
                <c:pt idx="6">
                  <c:v>45575.686116090699</c:v>
                </c:pt>
                <c:pt idx="7">
                  <c:v>52629.254076684352</c:v>
                </c:pt>
                <c:pt idx="8">
                  <c:v>59826.909567096307</c:v>
                </c:pt>
                <c:pt idx="9">
                  <c:v>67171.595951077383</c:v>
                </c:pt>
                <c:pt idx="10">
                  <c:v>74666.316718262839</c:v>
                </c:pt>
                <c:pt idx="11">
                  <c:v>82314.13671240049</c:v>
                </c:pt>
                <c:pt idx="12">
                  <c:v>90118.183384668504</c:v>
                </c:pt>
                <c:pt idx="13">
                  <c:v>98081.648072595533</c:v>
                </c:pt>
                <c:pt idx="14">
                  <c:v>106207.7873051061</c:v>
                </c:pt>
                <c:pt idx="15">
                  <c:v>114499.92413422499</c:v>
                </c:pt>
                <c:pt idx="16">
                  <c:v>122961.44949398511</c:v>
                </c:pt>
                <c:pt idx="17">
                  <c:v>131595.82358709467</c:v>
                </c:pt>
                <c:pt idx="18">
                  <c:v>140406.57729993053</c:v>
                </c:pt>
                <c:pt idx="19">
                  <c:v>149397.31364643667</c:v>
                </c:pt>
                <c:pt idx="20">
                  <c:v>158571.70924151788</c:v>
                </c:pt>
                <c:pt idx="21">
                  <c:v>167933.51580453137</c:v>
                </c:pt>
                <c:pt idx="22">
                  <c:v>177486.5616934913</c:v>
                </c:pt>
                <c:pt idx="23">
                  <c:v>187234.75347061324</c:v>
                </c:pt>
                <c:pt idx="24">
                  <c:v>197182.07749983904</c:v>
                </c:pt>
                <c:pt idx="25">
                  <c:v>207332.60157699528</c:v>
                </c:pt>
                <c:pt idx="26">
                  <c:v>217690.47659325207</c:v>
                </c:pt>
                <c:pt idx="27">
                  <c:v>228259.93823256216</c:v>
                </c:pt>
                <c:pt idx="28">
                  <c:v>239045.30870377488</c:v>
                </c:pt>
                <c:pt idx="29">
                  <c:v>250050.99850813279</c:v>
                </c:pt>
                <c:pt idx="30">
                  <c:v>261281.50824287426</c:v>
                </c:pt>
                <c:pt idx="31">
                  <c:v>272741.43044167926</c:v>
                </c:pt>
                <c:pt idx="32">
                  <c:v>284435.45145271102</c:v>
                </c:pt>
                <c:pt idx="33">
                  <c:v>296368.35335502162</c:v>
                </c:pt>
                <c:pt idx="34">
                  <c:v>308545.01591410534</c:v>
                </c:pt>
                <c:pt idx="35">
                  <c:v>320970.41857739893</c:v>
                </c:pt>
                <c:pt idx="36">
                  <c:v>333649.64251054544</c:v>
                </c:pt>
                <c:pt idx="37">
                  <c:v>346587.87267525395</c:v>
                </c:pt>
                <c:pt idx="38">
                  <c:v>359790.39994960523</c:v>
                </c:pt>
                <c:pt idx="39">
                  <c:v>373262.6232916697</c:v>
                </c:pt>
                <c:pt idx="40">
                  <c:v>387010.05194732343</c:v>
                </c:pt>
                <c:pt idx="41">
                  <c:v>401038.30770316429</c:v>
                </c:pt>
                <c:pt idx="42">
                  <c:v>415353.12718544982</c:v>
                </c:pt>
                <c:pt idx="43">
                  <c:v>429960.36420599691</c:v>
                </c:pt>
                <c:pt idx="44">
                  <c:v>444865.99215600261</c:v>
                </c:pt>
                <c:pt idx="45">
                  <c:v>460076.10644876503</c:v>
                </c:pt>
                <c:pt idx="46">
                  <c:v>475596.92701230303</c:v>
                </c:pt>
                <c:pt idx="47">
                  <c:v>491434.80083289434</c:v>
                </c:pt>
                <c:pt idx="48">
                  <c:v>507596.20455057203</c:v>
                </c:pt>
                <c:pt idx="49">
                  <c:v>524087.74710764084</c:v>
                </c:pt>
                <c:pt idx="50">
                  <c:v>540916.17245129601</c:v>
                </c:pt>
                <c:pt idx="51">
                  <c:v>558088.36229145073</c:v>
                </c:pt>
                <c:pt idx="52">
                  <c:v>575611.33891489904</c:v>
                </c:pt>
                <c:pt idx="53">
                  <c:v>593492.26805696508</c:v>
                </c:pt>
                <c:pt idx="54">
                  <c:v>611738.46183181414</c:v>
                </c:pt>
                <c:pt idx="55">
                  <c:v>630357.38172262209</c:v>
                </c:pt>
                <c:pt idx="56">
                  <c:v>649356.64163282723</c:v>
                </c:pt>
                <c:pt idx="57">
                  <c:v>668744.01099971181</c:v>
                </c:pt>
                <c:pt idx="58">
                  <c:v>688527.41797158658</c:v>
                </c:pt>
                <c:pt idx="59">
                  <c:v>708714.95264987787</c:v>
                </c:pt>
                <c:pt idx="60">
                  <c:v>729314.87039744225</c:v>
                </c:pt>
                <c:pt idx="61">
                  <c:v>750335.59521446272</c:v>
                </c:pt>
                <c:pt idx="62">
                  <c:v>771785.72318330593</c:v>
                </c:pt>
                <c:pt idx="63">
                  <c:v>793674.02598374977</c:v>
                </c:pt>
                <c:pt idx="64">
                  <c:v>816009.45448001882</c:v>
                </c:pt>
                <c:pt idx="65">
                  <c:v>838801.14238109405</c:v>
                </c:pt>
                <c:pt idx="66">
                  <c:v>862058.40997579414</c:v>
                </c:pt>
                <c:pt idx="67">
                  <c:v>885790.76794415549</c:v>
                </c:pt>
                <c:pt idx="68">
                  <c:v>910007.9212466696</c:v>
                </c:pt>
                <c:pt idx="69">
                  <c:v>934719.77309296816</c:v>
                </c:pt>
                <c:pt idx="70">
                  <c:v>959936.42899157922</c:v>
                </c:pt>
                <c:pt idx="71">
                  <c:v>985668.2008824097</c:v>
                </c:pt>
                <c:pt idx="72">
                  <c:v>1011925.6113536453</c:v>
                </c:pt>
                <c:pt idx="73">
                  <c:v>1038719.3979447911</c:v>
                </c:pt>
                <c:pt idx="74">
                  <c:v>1066060.5175376127</c:v>
                </c:pt>
                <c:pt idx="75">
                  <c:v>1093960.1508367748</c:v>
                </c:pt>
                <c:pt idx="76">
                  <c:v>1122429.7069420079</c:v>
                </c:pt>
                <c:pt idx="77">
                  <c:v>1151480.8280136727</c:v>
                </c:pt>
                <c:pt idx="78">
                  <c:v>1181125.3940336322</c:v>
                </c:pt>
                <c:pt idx="79">
                  <c:v>1211375.5276633766</c:v>
                </c:pt>
                <c:pt idx="80">
                  <c:v>1242243.5992013873</c:v>
                </c:pt>
                <c:pt idx="81">
                  <c:v>1273742.2316417689</c:v>
                </c:pt>
                <c:pt idx="82">
                  <c:v>1305884.3058362168</c:v>
                </c:pt>
                <c:pt idx="83">
                  <c:v>1338682.9657614306</c:v>
                </c:pt>
                <c:pt idx="84">
                  <c:v>1372151.6238941299</c:v>
                </c:pt>
                <c:pt idx="85">
                  <c:v>1406303.9666958668</c:v>
                </c:pt>
                <c:pt idx="86">
                  <c:v>1441153.9602098819</c:v>
                </c:pt>
                <c:pt idx="87">
                  <c:v>1476715.8557722887</c:v>
                </c:pt>
                <c:pt idx="88">
                  <c:v>1513004.1958399264</c:v>
                </c:pt>
                <c:pt idx="89">
                  <c:v>1550033.8199372583</c:v>
                </c:pt>
                <c:pt idx="90">
                  <c:v>1587819.8707247551</c:v>
                </c:pt>
                <c:pt idx="91">
                  <c:v>1626377.8001912376</c:v>
                </c:pt>
                <c:pt idx="92">
                  <c:v>1665723.3759727159</c:v>
                </c:pt>
                <c:pt idx="93">
                  <c:v>1705872.6878003064</c:v>
                </c:pt>
                <c:pt idx="94">
                  <c:v>1746842.1540798652</c:v>
                </c:pt>
                <c:pt idx="95">
                  <c:v>1788648.5286060271</c:v>
                </c:pt>
                <c:pt idx="96">
                  <c:v>1831308.9074133963</c:v>
                </c:pt>
                <c:pt idx="97">
                  <c:v>1874840.7357676909</c:v>
                </c:pt>
                <c:pt idx="98">
                  <c:v>1919261.8152996995</c:v>
                </c:pt>
                <c:pt idx="99">
                  <c:v>1964590.3112849682</c:v>
                </c:pt>
                <c:pt idx="100">
                  <c:v>2010844.7600721922</c:v>
                </c:pt>
                <c:pt idx="101">
                  <c:v>2058044.0766633549</c:v>
                </c:pt>
                <c:pt idx="102">
                  <c:v>2106207.5624487079</c:v>
                </c:pt>
                <c:pt idx="103">
                  <c:v>2155354.9130997602</c:v>
                </c:pt>
                <c:pt idx="104">
                  <c:v>2205506.2266235016</c:v>
                </c:pt>
                <c:pt idx="105">
                  <c:v>2256682.0115811541</c:v>
                </c:pt>
                <c:pt idx="106">
                  <c:v>2308903.1954748137</c:v>
                </c:pt>
                <c:pt idx="107">
                  <c:v>2362191.1333054118</c:v>
                </c:pt>
                <c:pt idx="108">
                  <c:v>2416567.6163054924</c:v>
                </c:pt>
                <c:pt idx="109">
                  <c:v>2472054.8808503826</c:v>
                </c:pt>
                <c:pt idx="110">
                  <c:v>2528675.6175513952</c:v>
                </c:pt>
                <c:pt idx="111">
                  <c:v>2586452.9805347826</c:v>
                </c:pt>
                <c:pt idx="112">
                  <c:v>2645410.5969102406</c:v>
                </c:pt>
                <c:pt idx="113">
                  <c:v>2705572.5764328283</c:v>
                </c:pt>
                <c:pt idx="114">
                  <c:v>2766963.5213622595</c:v>
                </c:pt>
                <c:pt idx="115">
                  <c:v>2829608.536523595</c:v>
                </c:pt>
                <c:pt idx="116">
                  <c:v>2893533.2395734508</c:v>
                </c:pt>
                <c:pt idx="117">
                  <c:v>2958763.7714759214</c:v>
                </c:pt>
                <c:pt idx="118">
                  <c:v>3025326.8071924997</c:v>
                </c:pt>
                <c:pt idx="119">
                  <c:v>3093249.5665903683</c:v>
                </c:pt>
                <c:pt idx="120">
                  <c:v>3162559.8255735189</c:v>
                </c:pt>
                <c:pt idx="121">
                  <c:v>3233285.9274412552</c:v>
                </c:pt>
                <c:pt idx="122">
                  <c:v>3305456.7944787228</c:v>
                </c:pt>
                <c:pt idx="123">
                  <c:v>3379101.939784206</c:v>
                </c:pt>
                <c:pt idx="124">
                  <c:v>3454251.4793380271</c:v>
                </c:pt>
                <c:pt idx="125">
                  <c:v>3530936.144317985</c:v>
                </c:pt>
                <c:pt idx="126">
                  <c:v>3609187.2936663697</c:v>
                </c:pt>
                <c:pt idx="127">
                  <c:v>3689036.9269136894</c:v>
                </c:pt>
                <c:pt idx="128">
                  <c:v>3770517.6972643561</c:v>
                </c:pt>
                <c:pt idx="129">
                  <c:v>3853662.9249496805</c:v>
                </c:pt>
                <c:pt idx="130">
                  <c:v>3938506.6108536385</c:v>
                </c:pt>
                <c:pt idx="131">
                  <c:v>4025083.4504169752</c:v>
                </c:pt>
                <c:pt idx="132">
                  <c:v>4113428.8478253414</c:v>
                </c:pt>
                <c:pt idx="133">
                  <c:v>4203578.9304872565</c:v>
                </c:pt>
                <c:pt idx="134">
                  <c:v>4295570.5638078228</c:v>
                </c:pt>
                <c:pt idx="135">
                  <c:v>4389441.3662642306</c:v>
                </c:pt>
                <c:pt idx="136">
                  <c:v>4485229.7247892227</c:v>
                </c:pt>
                <c:pt idx="137">
                  <c:v>4582974.8104688013</c:v>
                </c:pt>
                <c:pt idx="138">
                  <c:v>4682716.5945606064</c:v>
                </c:pt>
                <c:pt idx="139">
                  <c:v>4784495.8648395082</c:v>
                </c:pt>
                <c:pt idx="140">
                  <c:v>4888354.2422771025</c:v>
                </c:pt>
                <c:pt idx="141">
                  <c:v>4994334.1980619282</c:v>
                </c:pt>
                <c:pt idx="142">
                  <c:v>5102479.0709673651</c:v>
                </c:pt>
                <c:pt idx="143">
                  <c:v>5212833.0850743204</c:v>
                </c:pt>
                <c:pt idx="144">
                  <c:v>5325441.3678559437</c:v>
                </c:pt>
                <c:pt idx="145">
                  <c:v>5440349.9686317695</c:v>
                </c:pt>
                <c:pt idx="146">
                  <c:v>5557605.8773988364</c:v>
                </c:pt>
                <c:pt idx="147">
                  <c:v>5677257.0440474804</c:v>
                </c:pt>
                <c:pt idx="148">
                  <c:v>5799352.3979696566</c:v>
                </c:pt>
                <c:pt idx="149">
                  <c:v>5923941.8680678196</c:v>
                </c:pt>
                <c:pt idx="150">
                  <c:v>6051076.4031725302</c:v>
                </c:pt>
                <c:pt idx="151">
                  <c:v>6180807.9928771509</c:v>
                </c:pt>
                <c:pt idx="152">
                  <c:v>6313189.6887981389</c:v>
                </c:pt>
                <c:pt idx="153">
                  <c:v>6448275.6262696413</c:v>
                </c:pt>
                <c:pt idx="154">
                  <c:v>6586121.0464812545</c:v>
                </c:pt>
                <c:pt idx="155">
                  <c:v>6726782.319068009</c:v>
                </c:pt>
                <c:pt idx="156">
                  <c:v>6870316.9651618097</c:v>
                </c:pt>
                <c:pt idx="157">
                  <c:v>7016783.6809137668</c:v>
                </c:pt>
                <c:pt idx="158">
                  <c:v>7166242.3614970269</c:v>
                </c:pt>
                <c:pt idx="159">
                  <c:v>7318754.1255999254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1-4FD0-BCC7-21BD8BEA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54368"/>
        <c:axId val="173405312"/>
      </c:barChart>
      <c:catAx>
        <c:axId val="173354368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4053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340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354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9525">
      <a:solidFill>
        <a:schemeClr val="accent1">
          <a:lumMod val="75000"/>
          <a:alpha val="96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Net Worth vs Time</a:t>
            </a:r>
          </a:p>
        </c:rich>
      </c:tx>
      <c:layout>
        <c:manualLayout>
          <c:xMode val="edge"/>
          <c:yMode val="edge"/>
          <c:x val="0.42206289117706436"/>
          <c:y val="6.3909774436090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23861339668007E-2"/>
          <c:y val="0.10521444706417347"/>
          <c:w val="0.88249503814335817"/>
          <c:h val="0.73684278155359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NETWORTH!$A$45:$A$204</c:f>
              <c:numCache>
                <c:formatCode>m/d/yyyy</c:formatCode>
                <c:ptCount val="160"/>
                <c:pt idx="0">
                  <c:v>45292</c:v>
                </c:pt>
                <c:pt idx="1">
                  <c:v>45383</c:v>
                </c:pt>
                <c:pt idx="2">
                  <c:v>45474</c:v>
                </c:pt>
                <c:pt idx="3">
                  <c:v>45566</c:v>
                </c:pt>
                <c:pt idx="4">
                  <c:v>45658</c:v>
                </c:pt>
                <c:pt idx="5">
                  <c:v>45748</c:v>
                </c:pt>
                <c:pt idx="6">
                  <c:v>45839</c:v>
                </c:pt>
                <c:pt idx="7">
                  <c:v>45931</c:v>
                </c:pt>
                <c:pt idx="8">
                  <c:v>46023</c:v>
                </c:pt>
                <c:pt idx="9">
                  <c:v>46113</c:v>
                </c:pt>
                <c:pt idx="10">
                  <c:v>46204</c:v>
                </c:pt>
                <c:pt idx="11">
                  <c:v>46296</c:v>
                </c:pt>
                <c:pt idx="12">
                  <c:v>46388</c:v>
                </c:pt>
                <c:pt idx="13">
                  <c:v>46478</c:v>
                </c:pt>
                <c:pt idx="14">
                  <c:v>46569</c:v>
                </c:pt>
                <c:pt idx="15">
                  <c:v>46661</c:v>
                </c:pt>
                <c:pt idx="16">
                  <c:v>46753</c:v>
                </c:pt>
                <c:pt idx="17">
                  <c:v>46844</c:v>
                </c:pt>
                <c:pt idx="18">
                  <c:v>46935</c:v>
                </c:pt>
                <c:pt idx="19">
                  <c:v>47027</c:v>
                </c:pt>
                <c:pt idx="20">
                  <c:v>47119</c:v>
                </c:pt>
                <c:pt idx="21">
                  <c:v>47209</c:v>
                </c:pt>
                <c:pt idx="22">
                  <c:v>47300</c:v>
                </c:pt>
                <c:pt idx="23">
                  <c:v>47392</c:v>
                </c:pt>
                <c:pt idx="24">
                  <c:v>47484</c:v>
                </c:pt>
                <c:pt idx="25">
                  <c:v>47574</c:v>
                </c:pt>
                <c:pt idx="26">
                  <c:v>47665</c:v>
                </c:pt>
                <c:pt idx="27">
                  <c:v>47757</c:v>
                </c:pt>
                <c:pt idx="28">
                  <c:v>47849</c:v>
                </c:pt>
                <c:pt idx="29">
                  <c:v>47939</c:v>
                </c:pt>
                <c:pt idx="30">
                  <c:v>48030</c:v>
                </c:pt>
                <c:pt idx="31">
                  <c:v>48122</c:v>
                </c:pt>
                <c:pt idx="32">
                  <c:v>48214</c:v>
                </c:pt>
                <c:pt idx="33">
                  <c:v>48305</c:v>
                </c:pt>
                <c:pt idx="34">
                  <c:v>48396</c:v>
                </c:pt>
                <c:pt idx="35">
                  <c:v>48488</c:v>
                </c:pt>
                <c:pt idx="36">
                  <c:v>48580</c:v>
                </c:pt>
                <c:pt idx="37">
                  <c:v>48670</c:v>
                </c:pt>
                <c:pt idx="38">
                  <c:v>48761</c:v>
                </c:pt>
                <c:pt idx="39">
                  <c:v>48853</c:v>
                </c:pt>
                <c:pt idx="40">
                  <c:v>48945</c:v>
                </c:pt>
                <c:pt idx="41">
                  <c:v>49035</c:v>
                </c:pt>
                <c:pt idx="42">
                  <c:v>49126</c:v>
                </c:pt>
                <c:pt idx="43">
                  <c:v>49218</c:v>
                </c:pt>
                <c:pt idx="44">
                  <c:v>49310</c:v>
                </c:pt>
                <c:pt idx="45">
                  <c:v>49400</c:v>
                </c:pt>
                <c:pt idx="46">
                  <c:v>49491</c:v>
                </c:pt>
                <c:pt idx="47">
                  <c:v>49583</c:v>
                </c:pt>
                <c:pt idx="48">
                  <c:v>49675</c:v>
                </c:pt>
                <c:pt idx="49">
                  <c:v>49766</c:v>
                </c:pt>
                <c:pt idx="50">
                  <c:v>49857</c:v>
                </c:pt>
                <c:pt idx="51">
                  <c:v>49949</c:v>
                </c:pt>
                <c:pt idx="52">
                  <c:v>50041</c:v>
                </c:pt>
                <c:pt idx="53">
                  <c:v>50131</c:v>
                </c:pt>
                <c:pt idx="54">
                  <c:v>50222</c:v>
                </c:pt>
                <c:pt idx="55">
                  <c:v>50314</c:v>
                </c:pt>
                <c:pt idx="56">
                  <c:v>50406</c:v>
                </c:pt>
                <c:pt idx="57">
                  <c:v>50496</c:v>
                </c:pt>
                <c:pt idx="58">
                  <c:v>50587</c:v>
                </c:pt>
                <c:pt idx="59">
                  <c:v>50679</c:v>
                </c:pt>
                <c:pt idx="60">
                  <c:v>50771</c:v>
                </c:pt>
                <c:pt idx="61">
                  <c:v>50861</c:v>
                </c:pt>
                <c:pt idx="62">
                  <c:v>50952</c:v>
                </c:pt>
                <c:pt idx="63">
                  <c:v>51044</c:v>
                </c:pt>
                <c:pt idx="64">
                  <c:v>51136</c:v>
                </c:pt>
                <c:pt idx="65">
                  <c:v>51227</c:v>
                </c:pt>
                <c:pt idx="66">
                  <c:v>51318</c:v>
                </c:pt>
                <c:pt idx="67">
                  <c:v>51410</c:v>
                </c:pt>
                <c:pt idx="68">
                  <c:v>51502</c:v>
                </c:pt>
                <c:pt idx="69">
                  <c:v>51592</c:v>
                </c:pt>
                <c:pt idx="70">
                  <c:v>51683</c:v>
                </c:pt>
                <c:pt idx="71">
                  <c:v>51775</c:v>
                </c:pt>
                <c:pt idx="72">
                  <c:v>51867</c:v>
                </c:pt>
                <c:pt idx="73">
                  <c:v>51957</c:v>
                </c:pt>
                <c:pt idx="74">
                  <c:v>52048</c:v>
                </c:pt>
                <c:pt idx="75">
                  <c:v>52140</c:v>
                </c:pt>
                <c:pt idx="76">
                  <c:v>52232</c:v>
                </c:pt>
                <c:pt idx="77">
                  <c:v>52322</c:v>
                </c:pt>
                <c:pt idx="78">
                  <c:v>52413</c:v>
                </c:pt>
                <c:pt idx="79">
                  <c:v>52505</c:v>
                </c:pt>
                <c:pt idx="80">
                  <c:v>52597</c:v>
                </c:pt>
                <c:pt idx="81">
                  <c:v>52688</c:v>
                </c:pt>
                <c:pt idx="82">
                  <c:v>52779</c:v>
                </c:pt>
                <c:pt idx="83">
                  <c:v>52871</c:v>
                </c:pt>
                <c:pt idx="84">
                  <c:v>52963</c:v>
                </c:pt>
                <c:pt idx="85">
                  <c:v>53053</c:v>
                </c:pt>
                <c:pt idx="86">
                  <c:v>53144</c:v>
                </c:pt>
                <c:pt idx="87">
                  <c:v>53236</c:v>
                </c:pt>
                <c:pt idx="88">
                  <c:v>53328</c:v>
                </c:pt>
                <c:pt idx="89">
                  <c:v>53418</c:v>
                </c:pt>
                <c:pt idx="90">
                  <c:v>53509</c:v>
                </c:pt>
                <c:pt idx="91">
                  <c:v>53601</c:v>
                </c:pt>
                <c:pt idx="92">
                  <c:v>53693</c:v>
                </c:pt>
                <c:pt idx="93">
                  <c:v>53783</c:v>
                </c:pt>
                <c:pt idx="94">
                  <c:v>53874</c:v>
                </c:pt>
                <c:pt idx="95">
                  <c:v>53966</c:v>
                </c:pt>
                <c:pt idx="96">
                  <c:v>54058</c:v>
                </c:pt>
                <c:pt idx="97">
                  <c:v>54149</c:v>
                </c:pt>
                <c:pt idx="98">
                  <c:v>54240</c:v>
                </c:pt>
                <c:pt idx="99">
                  <c:v>54332</c:v>
                </c:pt>
                <c:pt idx="100">
                  <c:v>54424</c:v>
                </c:pt>
                <c:pt idx="101">
                  <c:v>54514</c:v>
                </c:pt>
                <c:pt idx="102">
                  <c:v>54605</c:v>
                </c:pt>
                <c:pt idx="103">
                  <c:v>54697</c:v>
                </c:pt>
                <c:pt idx="104">
                  <c:v>54789</c:v>
                </c:pt>
                <c:pt idx="105">
                  <c:v>54879</c:v>
                </c:pt>
                <c:pt idx="106">
                  <c:v>54970</c:v>
                </c:pt>
                <c:pt idx="107">
                  <c:v>55062</c:v>
                </c:pt>
                <c:pt idx="108">
                  <c:v>55154</c:v>
                </c:pt>
                <c:pt idx="109">
                  <c:v>55244</c:v>
                </c:pt>
                <c:pt idx="110">
                  <c:v>55335</c:v>
                </c:pt>
                <c:pt idx="111">
                  <c:v>55427</c:v>
                </c:pt>
                <c:pt idx="112">
                  <c:v>55519</c:v>
                </c:pt>
                <c:pt idx="113">
                  <c:v>55610</c:v>
                </c:pt>
                <c:pt idx="114">
                  <c:v>55701</c:v>
                </c:pt>
                <c:pt idx="115">
                  <c:v>55793</c:v>
                </c:pt>
                <c:pt idx="116">
                  <c:v>55885</c:v>
                </c:pt>
                <c:pt idx="117">
                  <c:v>55975</c:v>
                </c:pt>
                <c:pt idx="118">
                  <c:v>56066</c:v>
                </c:pt>
                <c:pt idx="119">
                  <c:v>56158</c:v>
                </c:pt>
                <c:pt idx="120">
                  <c:v>56250</c:v>
                </c:pt>
                <c:pt idx="121">
                  <c:v>56340</c:v>
                </c:pt>
                <c:pt idx="122">
                  <c:v>56431</c:v>
                </c:pt>
                <c:pt idx="123">
                  <c:v>56523</c:v>
                </c:pt>
                <c:pt idx="124">
                  <c:v>56615</c:v>
                </c:pt>
                <c:pt idx="125">
                  <c:v>56705</c:v>
                </c:pt>
                <c:pt idx="126">
                  <c:v>56796</c:v>
                </c:pt>
                <c:pt idx="127">
                  <c:v>56888</c:v>
                </c:pt>
                <c:pt idx="128">
                  <c:v>56980</c:v>
                </c:pt>
                <c:pt idx="129">
                  <c:v>57071</c:v>
                </c:pt>
                <c:pt idx="130">
                  <c:v>57162</c:v>
                </c:pt>
                <c:pt idx="131">
                  <c:v>57254</c:v>
                </c:pt>
                <c:pt idx="132">
                  <c:v>57346</c:v>
                </c:pt>
                <c:pt idx="133">
                  <c:v>57436</c:v>
                </c:pt>
                <c:pt idx="134">
                  <c:v>57527</c:v>
                </c:pt>
                <c:pt idx="135">
                  <c:v>57619</c:v>
                </c:pt>
                <c:pt idx="136">
                  <c:v>57711</c:v>
                </c:pt>
                <c:pt idx="137">
                  <c:v>57801</c:v>
                </c:pt>
                <c:pt idx="138">
                  <c:v>57892</c:v>
                </c:pt>
                <c:pt idx="139">
                  <c:v>57984</c:v>
                </c:pt>
                <c:pt idx="140">
                  <c:v>58076</c:v>
                </c:pt>
                <c:pt idx="141">
                  <c:v>58166</c:v>
                </c:pt>
                <c:pt idx="142">
                  <c:v>58257</c:v>
                </c:pt>
                <c:pt idx="143">
                  <c:v>58349</c:v>
                </c:pt>
                <c:pt idx="144">
                  <c:v>58441</c:v>
                </c:pt>
                <c:pt idx="145">
                  <c:v>58897</c:v>
                </c:pt>
                <c:pt idx="146">
                  <c:v>58988</c:v>
                </c:pt>
                <c:pt idx="147">
                  <c:v>59080</c:v>
                </c:pt>
                <c:pt idx="148">
                  <c:v>59172</c:v>
                </c:pt>
                <c:pt idx="149">
                  <c:v>59262</c:v>
                </c:pt>
                <c:pt idx="150">
                  <c:v>59353</c:v>
                </c:pt>
                <c:pt idx="151">
                  <c:v>59445</c:v>
                </c:pt>
                <c:pt idx="152">
                  <c:v>59537</c:v>
                </c:pt>
                <c:pt idx="153">
                  <c:v>59627</c:v>
                </c:pt>
                <c:pt idx="154">
                  <c:v>59718</c:v>
                </c:pt>
                <c:pt idx="155">
                  <c:v>59810</c:v>
                </c:pt>
                <c:pt idx="156">
                  <c:v>59902</c:v>
                </c:pt>
                <c:pt idx="157">
                  <c:v>59993</c:v>
                </c:pt>
                <c:pt idx="158">
                  <c:v>60084</c:v>
                </c:pt>
                <c:pt idx="159">
                  <c:v>60176</c:v>
                </c:pt>
              </c:numCache>
            </c:numRef>
          </c:cat>
          <c:val>
            <c:numRef>
              <c:f>NETWORTH!$B$45:$B$172</c:f>
              <c:numCache>
                <c:formatCode>"$"#,##0_);[Red]\("$"#,##0\)</c:formatCode>
                <c:ptCount val="12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7-4D77-A313-DF2537ABADBC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NETWORTH!$A$45:$A$204</c:f>
              <c:numCache>
                <c:formatCode>m/d/yyyy</c:formatCode>
                <c:ptCount val="160"/>
                <c:pt idx="0">
                  <c:v>45292</c:v>
                </c:pt>
                <c:pt idx="1">
                  <c:v>45383</c:v>
                </c:pt>
                <c:pt idx="2">
                  <c:v>45474</c:v>
                </c:pt>
                <c:pt idx="3">
                  <c:v>45566</c:v>
                </c:pt>
                <c:pt idx="4">
                  <c:v>45658</c:v>
                </c:pt>
                <c:pt idx="5">
                  <c:v>45748</c:v>
                </c:pt>
                <c:pt idx="6">
                  <c:v>45839</c:v>
                </c:pt>
                <c:pt idx="7">
                  <c:v>45931</c:v>
                </c:pt>
                <c:pt idx="8">
                  <c:v>46023</c:v>
                </c:pt>
                <c:pt idx="9">
                  <c:v>46113</c:v>
                </c:pt>
                <c:pt idx="10">
                  <c:v>46204</c:v>
                </c:pt>
                <c:pt idx="11">
                  <c:v>46296</c:v>
                </c:pt>
                <c:pt idx="12">
                  <c:v>46388</c:v>
                </c:pt>
                <c:pt idx="13">
                  <c:v>46478</c:v>
                </c:pt>
                <c:pt idx="14">
                  <c:v>46569</c:v>
                </c:pt>
                <c:pt idx="15">
                  <c:v>46661</c:v>
                </c:pt>
                <c:pt idx="16">
                  <c:v>46753</c:v>
                </c:pt>
                <c:pt idx="17">
                  <c:v>46844</c:v>
                </c:pt>
                <c:pt idx="18">
                  <c:v>46935</c:v>
                </c:pt>
                <c:pt idx="19">
                  <c:v>47027</c:v>
                </c:pt>
                <c:pt idx="20">
                  <c:v>47119</c:v>
                </c:pt>
                <c:pt idx="21">
                  <c:v>47209</c:v>
                </c:pt>
                <c:pt idx="22">
                  <c:v>47300</c:v>
                </c:pt>
                <c:pt idx="23">
                  <c:v>47392</c:v>
                </c:pt>
                <c:pt idx="24">
                  <c:v>47484</c:v>
                </c:pt>
                <c:pt idx="25">
                  <c:v>47574</c:v>
                </c:pt>
                <c:pt idx="26">
                  <c:v>47665</c:v>
                </c:pt>
                <c:pt idx="27">
                  <c:v>47757</c:v>
                </c:pt>
                <c:pt idx="28">
                  <c:v>47849</c:v>
                </c:pt>
                <c:pt idx="29">
                  <c:v>47939</c:v>
                </c:pt>
                <c:pt idx="30">
                  <c:v>48030</c:v>
                </c:pt>
                <c:pt idx="31">
                  <c:v>48122</c:v>
                </c:pt>
                <c:pt idx="32">
                  <c:v>48214</c:v>
                </c:pt>
                <c:pt idx="33">
                  <c:v>48305</c:v>
                </c:pt>
                <c:pt idx="34">
                  <c:v>48396</c:v>
                </c:pt>
                <c:pt idx="35">
                  <c:v>48488</c:v>
                </c:pt>
                <c:pt idx="36">
                  <c:v>48580</c:v>
                </c:pt>
                <c:pt idx="37">
                  <c:v>48670</c:v>
                </c:pt>
                <c:pt idx="38">
                  <c:v>48761</c:v>
                </c:pt>
                <c:pt idx="39">
                  <c:v>48853</c:v>
                </c:pt>
                <c:pt idx="40">
                  <c:v>48945</c:v>
                </c:pt>
                <c:pt idx="41">
                  <c:v>49035</c:v>
                </c:pt>
                <c:pt idx="42">
                  <c:v>49126</c:v>
                </c:pt>
                <c:pt idx="43">
                  <c:v>49218</c:v>
                </c:pt>
                <c:pt idx="44">
                  <c:v>49310</c:v>
                </c:pt>
                <c:pt idx="45">
                  <c:v>49400</c:v>
                </c:pt>
                <c:pt idx="46">
                  <c:v>49491</c:v>
                </c:pt>
                <c:pt idx="47">
                  <c:v>49583</c:v>
                </c:pt>
                <c:pt idx="48">
                  <c:v>49675</c:v>
                </c:pt>
                <c:pt idx="49">
                  <c:v>49766</c:v>
                </c:pt>
                <c:pt idx="50">
                  <c:v>49857</c:v>
                </c:pt>
                <c:pt idx="51">
                  <c:v>49949</c:v>
                </c:pt>
                <c:pt idx="52">
                  <c:v>50041</c:v>
                </c:pt>
                <c:pt idx="53">
                  <c:v>50131</c:v>
                </c:pt>
                <c:pt idx="54">
                  <c:v>50222</c:v>
                </c:pt>
                <c:pt idx="55">
                  <c:v>50314</c:v>
                </c:pt>
                <c:pt idx="56">
                  <c:v>50406</c:v>
                </c:pt>
                <c:pt idx="57">
                  <c:v>50496</c:v>
                </c:pt>
                <c:pt idx="58">
                  <c:v>50587</c:v>
                </c:pt>
                <c:pt idx="59">
                  <c:v>50679</c:v>
                </c:pt>
                <c:pt idx="60">
                  <c:v>50771</c:v>
                </c:pt>
                <c:pt idx="61">
                  <c:v>50861</c:v>
                </c:pt>
                <c:pt idx="62">
                  <c:v>50952</c:v>
                </c:pt>
                <c:pt idx="63">
                  <c:v>51044</c:v>
                </c:pt>
                <c:pt idx="64">
                  <c:v>51136</c:v>
                </c:pt>
                <c:pt idx="65">
                  <c:v>51227</c:v>
                </c:pt>
                <c:pt idx="66">
                  <c:v>51318</c:v>
                </c:pt>
                <c:pt idx="67">
                  <c:v>51410</c:v>
                </c:pt>
                <c:pt idx="68">
                  <c:v>51502</c:v>
                </c:pt>
                <c:pt idx="69">
                  <c:v>51592</c:v>
                </c:pt>
                <c:pt idx="70">
                  <c:v>51683</c:v>
                </c:pt>
                <c:pt idx="71">
                  <c:v>51775</c:v>
                </c:pt>
                <c:pt idx="72">
                  <c:v>51867</c:v>
                </c:pt>
                <c:pt idx="73">
                  <c:v>51957</c:v>
                </c:pt>
                <c:pt idx="74">
                  <c:v>52048</c:v>
                </c:pt>
                <c:pt idx="75">
                  <c:v>52140</c:v>
                </c:pt>
                <c:pt idx="76">
                  <c:v>52232</c:v>
                </c:pt>
                <c:pt idx="77">
                  <c:v>52322</c:v>
                </c:pt>
                <c:pt idx="78">
                  <c:v>52413</c:v>
                </c:pt>
                <c:pt idx="79">
                  <c:v>52505</c:v>
                </c:pt>
                <c:pt idx="80">
                  <c:v>52597</c:v>
                </c:pt>
                <c:pt idx="81">
                  <c:v>52688</c:v>
                </c:pt>
                <c:pt idx="82">
                  <c:v>52779</c:v>
                </c:pt>
                <c:pt idx="83">
                  <c:v>52871</c:v>
                </c:pt>
                <c:pt idx="84">
                  <c:v>52963</c:v>
                </c:pt>
                <c:pt idx="85">
                  <c:v>53053</c:v>
                </c:pt>
                <c:pt idx="86">
                  <c:v>53144</c:v>
                </c:pt>
                <c:pt idx="87">
                  <c:v>53236</c:v>
                </c:pt>
                <c:pt idx="88">
                  <c:v>53328</c:v>
                </c:pt>
                <c:pt idx="89">
                  <c:v>53418</c:v>
                </c:pt>
                <c:pt idx="90">
                  <c:v>53509</c:v>
                </c:pt>
                <c:pt idx="91">
                  <c:v>53601</c:v>
                </c:pt>
                <c:pt idx="92">
                  <c:v>53693</c:v>
                </c:pt>
                <c:pt idx="93">
                  <c:v>53783</c:v>
                </c:pt>
                <c:pt idx="94">
                  <c:v>53874</c:v>
                </c:pt>
                <c:pt idx="95">
                  <c:v>53966</c:v>
                </c:pt>
                <c:pt idx="96">
                  <c:v>54058</c:v>
                </c:pt>
                <c:pt idx="97">
                  <c:v>54149</c:v>
                </c:pt>
                <c:pt idx="98">
                  <c:v>54240</c:v>
                </c:pt>
                <c:pt idx="99">
                  <c:v>54332</c:v>
                </c:pt>
                <c:pt idx="100">
                  <c:v>54424</c:v>
                </c:pt>
                <c:pt idx="101">
                  <c:v>54514</c:v>
                </c:pt>
                <c:pt idx="102">
                  <c:v>54605</c:v>
                </c:pt>
                <c:pt idx="103">
                  <c:v>54697</c:v>
                </c:pt>
                <c:pt idx="104">
                  <c:v>54789</c:v>
                </c:pt>
                <c:pt idx="105">
                  <c:v>54879</c:v>
                </c:pt>
                <c:pt idx="106">
                  <c:v>54970</c:v>
                </c:pt>
                <c:pt idx="107">
                  <c:v>55062</c:v>
                </c:pt>
                <c:pt idx="108">
                  <c:v>55154</c:v>
                </c:pt>
                <c:pt idx="109">
                  <c:v>55244</c:v>
                </c:pt>
                <c:pt idx="110">
                  <c:v>55335</c:v>
                </c:pt>
                <c:pt idx="111">
                  <c:v>55427</c:v>
                </c:pt>
                <c:pt idx="112">
                  <c:v>55519</c:v>
                </c:pt>
                <c:pt idx="113">
                  <c:v>55610</c:v>
                </c:pt>
                <c:pt idx="114">
                  <c:v>55701</c:v>
                </c:pt>
                <c:pt idx="115">
                  <c:v>55793</c:v>
                </c:pt>
                <c:pt idx="116">
                  <c:v>55885</c:v>
                </c:pt>
                <c:pt idx="117">
                  <c:v>55975</c:v>
                </c:pt>
                <c:pt idx="118">
                  <c:v>56066</c:v>
                </c:pt>
                <c:pt idx="119">
                  <c:v>56158</c:v>
                </c:pt>
                <c:pt idx="120">
                  <c:v>56250</c:v>
                </c:pt>
                <c:pt idx="121">
                  <c:v>56340</c:v>
                </c:pt>
                <c:pt idx="122">
                  <c:v>56431</c:v>
                </c:pt>
                <c:pt idx="123">
                  <c:v>56523</c:v>
                </c:pt>
                <c:pt idx="124">
                  <c:v>56615</c:v>
                </c:pt>
                <c:pt idx="125">
                  <c:v>56705</c:v>
                </c:pt>
                <c:pt idx="126">
                  <c:v>56796</c:v>
                </c:pt>
                <c:pt idx="127">
                  <c:v>56888</c:v>
                </c:pt>
                <c:pt idx="128">
                  <c:v>56980</c:v>
                </c:pt>
                <c:pt idx="129">
                  <c:v>57071</c:v>
                </c:pt>
                <c:pt idx="130">
                  <c:v>57162</c:v>
                </c:pt>
                <c:pt idx="131">
                  <c:v>57254</c:v>
                </c:pt>
                <c:pt idx="132">
                  <c:v>57346</c:v>
                </c:pt>
                <c:pt idx="133">
                  <c:v>57436</c:v>
                </c:pt>
                <c:pt idx="134">
                  <c:v>57527</c:v>
                </c:pt>
                <c:pt idx="135">
                  <c:v>57619</c:v>
                </c:pt>
                <c:pt idx="136">
                  <c:v>57711</c:v>
                </c:pt>
                <c:pt idx="137">
                  <c:v>57801</c:v>
                </c:pt>
                <c:pt idx="138">
                  <c:v>57892</c:v>
                </c:pt>
                <c:pt idx="139">
                  <c:v>57984</c:v>
                </c:pt>
                <c:pt idx="140">
                  <c:v>58076</c:v>
                </c:pt>
                <c:pt idx="141">
                  <c:v>58166</c:v>
                </c:pt>
                <c:pt idx="142">
                  <c:v>58257</c:v>
                </c:pt>
                <c:pt idx="143">
                  <c:v>58349</c:v>
                </c:pt>
                <c:pt idx="144">
                  <c:v>58441</c:v>
                </c:pt>
                <c:pt idx="145">
                  <c:v>58897</c:v>
                </c:pt>
                <c:pt idx="146">
                  <c:v>58988</c:v>
                </c:pt>
                <c:pt idx="147">
                  <c:v>59080</c:v>
                </c:pt>
                <c:pt idx="148">
                  <c:v>59172</c:v>
                </c:pt>
                <c:pt idx="149">
                  <c:v>59262</c:v>
                </c:pt>
                <c:pt idx="150">
                  <c:v>59353</c:v>
                </c:pt>
                <c:pt idx="151">
                  <c:v>59445</c:v>
                </c:pt>
                <c:pt idx="152">
                  <c:v>59537</c:v>
                </c:pt>
                <c:pt idx="153">
                  <c:v>59627</c:v>
                </c:pt>
                <c:pt idx="154">
                  <c:v>59718</c:v>
                </c:pt>
                <c:pt idx="155">
                  <c:v>59810</c:v>
                </c:pt>
                <c:pt idx="156">
                  <c:v>59902</c:v>
                </c:pt>
                <c:pt idx="157">
                  <c:v>59993</c:v>
                </c:pt>
                <c:pt idx="158">
                  <c:v>60084</c:v>
                </c:pt>
                <c:pt idx="159">
                  <c:v>60176</c:v>
                </c:pt>
              </c:numCache>
            </c:numRef>
          </c:cat>
          <c:val>
            <c:numRef>
              <c:f>NETWORTH!$C$45:$C$172</c:f>
              <c:numCache>
                <c:formatCode>"$"#,##0_);[Red]\("$"#,##0\)</c:formatCode>
                <c:ptCount val="12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27-4D77-A313-DF2537ABADBC}"/>
            </c:ext>
          </c:extLst>
        </c:ser>
        <c:ser>
          <c:idx val="2"/>
          <c:order val="2"/>
          <c:tx>
            <c:strRef>
              <c:f>NETWORTH!$E$43</c:f>
              <c:strCache>
                <c:ptCount val="1"/>
                <c:pt idx="0">
                  <c:v>Projected Net Worth</c:v>
                </c:pt>
              </c:strCache>
            </c:strRef>
          </c:tx>
          <c:invertIfNegative val="0"/>
          <c:cat>
            <c:numRef>
              <c:f>NETWORTH!$A$45:$A$204</c:f>
              <c:numCache>
                <c:formatCode>m/d/yyyy</c:formatCode>
                <c:ptCount val="160"/>
                <c:pt idx="0">
                  <c:v>45292</c:v>
                </c:pt>
                <c:pt idx="1">
                  <c:v>45383</c:v>
                </c:pt>
                <c:pt idx="2">
                  <c:v>45474</c:v>
                </c:pt>
                <c:pt idx="3">
                  <c:v>45566</c:v>
                </c:pt>
                <c:pt idx="4">
                  <c:v>45658</c:v>
                </c:pt>
                <c:pt idx="5">
                  <c:v>45748</c:v>
                </c:pt>
                <c:pt idx="6">
                  <c:v>45839</c:v>
                </c:pt>
                <c:pt idx="7">
                  <c:v>45931</c:v>
                </c:pt>
                <c:pt idx="8">
                  <c:v>46023</c:v>
                </c:pt>
                <c:pt idx="9">
                  <c:v>46113</c:v>
                </c:pt>
                <c:pt idx="10">
                  <c:v>46204</c:v>
                </c:pt>
                <c:pt idx="11">
                  <c:v>46296</c:v>
                </c:pt>
                <c:pt idx="12">
                  <c:v>46388</c:v>
                </c:pt>
                <c:pt idx="13">
                  <c:v>46478</c:v>
                </c:pt>
                <c:pt idx="14">
                  <c:v>46569</c:v>
                </c:pt>
                <c:pt idx="15">
                  <c:v>46661</c:v>
                </c:pt>
                <c:pt idx="16">
                  <c:v>46753</c:v>
                </c:pt>
                <c:pt idx="17">
                  <c:v>46844</c:v>
                </c:pt>
                <c:pt idx="18">
                  <c:v>46935</c:v>
                </c:pt>
                <c:pt idx="19">
                  <c:v>47027</c:v>
                </c:pt>
                <c:pt idx="20">
                  <c:v>47119</c:v>
                </c:pt>
                <c:pt idx="21">
                  <c:v>47209</c:v>
                </c:pt>
                <c:pt idx="22">
                  <c:v>47300</c:v>
                </c:pt>
                <c:pt idx="23">
                  <c:v>47392</c:v>
                </c:pt>
                <c:pt idx="24">
                  <c:v>47484</c:v>
                </c:pt>
                <c:pt idx="25">
                  <c:v>47574</c:v>
                </c:pt>
                <c:pt idx="26">
                  <c:v>47665</c:v>
                </c:pt>
                <c:pt idx="27">
                  <c:v>47757</c:v>
                </c:pt>
                <c:pt idx="28">
                  <c:v>47849</c:v>
                </c:pt>
                <c:pt idx="29">
                  <c:v>47939</c:v>
                </c:pt>
                <c:pt idx="30">
                  <c:v>48030</c:v>
                </c:pt>
                <c:pt idx="31">
                  <c:v>48122</c:v>
                </c:pt>
                <c:pt idx="32">
                  <c:v>48214</c:v>
                </c:pt>
                <c:pt idx="33">
                  <c:v>48305</c:v>
                </c:pt>
                <c:pt idx="34">
                  <c:v>48396</c:v>
                </c:pt>
                <c:pt idx="35">
                  <c:v>48488</c:v>
                </c:pt>
                <c:pt idx="36">
                  <c:v>48580</c:v>
                </c:pt>
                <c:pt idx="37">
                  <c:v>48670</c:v>
                </c:pt>
                <c:pt idx="38">
                  <c:v>48761</c:v>
                </c:pt>
                <c:pt idx="39">
                  <c:v>48853</c:v>
                </c:pt>
                <c:pt idx="40">
                  <c:v>48945</c:v>
                </c:pt>
                <c:pt idx="41">
                  <c:v>49035</c:v>
                </c:pt>
                <c:pt idx="42">
                  <c:v>49126</c:v>
                </c:pt>
                <c:pt idx="43">
                  <c:v>49218</c:v>
                </c:pt>
                <c:pt idx="44">
                  <c:v>49310</c:v>
                </c:pt>
                <c:pt idx="45">
                  <c:v>49400</c:v>
                </c:pt>
                <c:pt idx="46">
                  <c:v>49491</c:v>
                </c:pt>
                <c:pt idx="47">
                  <c:v>49583</c:v>
                </c:pt>
                <c:pt idx="48">
                  <c:v>49675</c:v>
                </c:pt>
                <c:pt idx="49">
                  <c:v>49766</c:v>
                </c:pt>
                <c:pt idx="50">
                  <c:v>49857</c:v>
                </c:pt>
                <c:pt idx="51">
                  <c:v>49949</c:v>
                </c:pt>
                <c:pt idx="52">
                  <c:v>50041</c:v>
                </c:pt>
                <c:pt idx="53">
                  <c:v>50131</c:v>
                </c:pt>
                <c:pt idx="54">
                  <c:v>50222</c:v>
                </c:pt>
                <c:pt idx="55">
                  <c:v>50314</c:v>
                </c:pt>
                <c:pt idx="56">
                  <c:v>50406</c:v>
                </c:pt>
                <c:pt idx="57">
                  <c:v>50496</c:v>
                </c:pt>
                <c:pt idx="58">
                  <c:v>50587</c:v>
                </c:pt>
                <c:pt idx="59">
                  <c:v>50679</c:v>
                </c:pt>
                <c:pt idx="60">
                  <c:v>50771</c:v>
                </c:pt>
                <c:pt idx="61">
                  <c:v>50861</c:v>
                </c:pt>
                <c:pt idx="62">
                  <c:v>50952</c:v>
                </c:pt>
                <c:pt idx="63">
                  <c:v>51044</c:v>
                </c:pt>
                <c:pt idx="64">
                  <c:v>51136</c:v>
                </c:pt>
                <c:pt idx="65">
                  <c:v>51227</c:v>
                </c:pt>
                <c:pt idx="66">
                  <c:v>51318</c:v>
                </c:pt>
                <c:pt idx="67">
                  <c:v>51410</c:v>
                </c:pt>
                <c:pt idx="68">
                  <c:v>51502</c:v>
                </c:pt>
                <c:pt idx="69">
                  <c:v>51592</c:v>
                </c:pt>
                <c:pt idx="70">
                  <c:v>51683</c:v>
                </c:pt>
                <c:pt idx="71">
                  <c:v>51775</c:v>
                </c:pt>
                <c:pt idx="72">
                  <c:v>51867</c:v>
                </c:pt>
                <c:pt idx="73">
                  <c:v>51957</c:v>
                </c:pt>
                <c:pt idx="74">
                  <c:v>52048</c:v>
                </c:pt>
                <c:pt idx="75">
                  <c:v>52140</c:v>
                </c:pt>
                <c:pt idx="76">
                  <c:v>52232</c:v>
                </c:pt>
                <c:pt idx="77">
                  <c:v>52322</c:v>
                </c:pt>
                <c:pt idx="78">
                  <c:v>52413</c:v>
                </c:pt>
                <c:pt idx="79">
                  <c:v>52505</c:v>
                </c:pt>
                <c:pt idx="80">
                  <c:v>52597</c:v>
                </c:pt>
                <c:pt idx="81">
                  <c:v>52688</c:v>
                </c:pt>
                <c:pt idx="82">
                  <c:v>52779</c:v>
                </c:pt>
                <c:pt idx="83">
                  <c:v>52871</c:v>
                </c:pt>
                <c:pt idx="84">
                  <c:v>52963</c:v>
                </c:pt>
                <c:pt idx="85">
                  <c:v>53053</c:v>
                </c:pt>
                <c:pt idx="86">
                  <c:v>53144</c:v>
                </c:pt>
                <c:pt idx="87">
                  <c:v>53236</c:v>
                </c:pt>
                <c:pt idx="88">
                  <c:v>53328</c:v>
                </c:pt>
                <c:pt idx="89">
                  <c:v>53418</c:v>
                </c:pt>
                <c:pt idx="90">
                  <c:v>53509</c:v>
                </c:pt>
                <c:pt idx="91">
                  <c:v>53601</c:v>
                </c:pt>
                <c:pt idx="92">
                  <c:v>53693</c:v>
                </c:pt>
                <c:pt idx="93">
                  <c:v>53783</c:v>
                </c:pt>
                <c:pt idx="94">
                  <c:v>53874</c:v>
                </c:pt>
                <c:pt idx="95">
                  <c:v>53966</c:v>
                </c:pt>
                <c:pt idx="96">
                  <c:v>54058</c:v>
                </c:pt>
                <c:pt idx="97">
                  <c:v>54149</c:v>
                </c:pt>
                <c:pt idx="98">
                  <c:v>54240</c:v>
                </c:pt>
                <c:pt idx="99">
                  <c:v>54332</c:v>
                </c:pt>
                <c:pt idx="100">
                  <c:v>54424</c:v>
                </c:pt>
                <c:pt idx="101">
                  <c:v>54514</c:v>
                </c:pt>
                <c:pt idx="102">
                  <c:v>54605</c:v>
                </c:pt>
                <c:pt idx="103">
                  <c:v>54697</c:v>
                </c:pt>
                <c:pt idx="104">
                  <c:v>54789</c:v>
                </c:pt>
                <c:pt idx="105">
                  <c:v>54879</c:v>
                </c:pt>
                <c:pt idx="106">
                  <c:v>54970</c:v>
                </c:pt>
                <c:pt idx="107">
                  <c:v>55062</c:v>
                </c:pt>
                <c:pt idx="108">
                  <c:v>55154</c:v>
                </c:pt>
                <c:pt idx="109">
                  <c:v>55244</c:v>
                </c:pt>
                <c:pt idx="110">
                  <c:v>55335</c:v>
                </c:pt>
                <c:pt idx="111">
                  <c:v>55427</c:v>
                </c:pt>
                <c:pt idx="112">
                  <c:v>55519</c:v>
                </c:pt>
                <c:pt idx="113">
                  <c:v>55610</c:v>
                </c:pt>
                <c:pt idx="114">
                  <c:v>55701</c:v>
                </c:pt>
                <c:pt idx="115">
                  <c:v>55793</c:v>
                </c:pt>
                <c:pt idx="116">
                  <c:v>55885</c:v>
                </c:pt>
                <c:pt idx="117">
                  <c:v>55975</c:v>
                </c:pt>
                <c:pt idx="118">
                  <c:v>56066</c:v>
                </c:pt>
                <c:pt idx="119">
                  <c:v>56158</c:v>
                </c:pt>
                <c:pt idx="120">
                  <c:v>56250</c:v>
                </c:pt>
                <c:pt idx="121">
                  <c:v>56340</c:v>
                </c:pt>
                <c:pt idx="122">
                  <c:v>56431</c:v>
                </c:pt>
                <c:pt idx="123">
                  <c:v>56523</c:v>
                </c:pt>
                <c:pt idx="124">
                  <c:v>56615</c:v>
                </c:pt>
                <c:pt idx="125">
                  <c:v>56705</c:v>
                </c:pt>
                <c:pt idx="126">
                  <c:v>56796</c:v>
                </c:pt>
                <c:pt idx="127">
                  <c:v>56888</c:v>
                </c:pt>
                <c:pt idx="128">
                  <c:v>56980</c:v>
                </c:pt>
                <c:pt idx="129">
                  <c:v>57071</c:v>
                </c:pt>
                <c:pt idx="130">
                  <c:v>57162</c:v>
                </c:pt>
                <c:pt idx="131">
                  <c:v>57254</c:v>
                </c:pt>
                <c:pt idx="132">
                  <c:v>57346</c:v>
                </c:pt>
                <c:pt idx="133">
                  <c:v>57436</c:v>
                </c:pt>
                <c:pt idx="134">
                  <c:v>57527</c:v>
                </c:pt>
                <c:pt idx="135">
                  <c:v>57619</c:v>
                </c:pt>
                <c:pt idx="136">
                  <c:v>57711</c:v>
                </c:pt>
                <c:pt idx="137">
                  <c:v>57801</c:v>
                </c:pt>
                <c:pt idx="138">
                  <c:v>57892</c:v>
                </c:pt>
                <c:pt idx="139">
                  <c:v>57984</c:v>
                </c:pt>
                <c:pt idx="140">
                  <c:v>58076</c:v>
                </c:pt>
                <c:pt idx="141">
                  <c:v>58166</c:v>
                </c:pt>
                <c:pt idx="142">
                  <c:v>58257</c:v>
                </c:pt>
                <c:pt idx="143">
                  <c:v>58349</c:v>
                </c:pt>
                <c:pt idx="144">
                  <c:v>58441</c:v>
                </c:pt>
                <c:pt idx="145">
                  <c:v>58897</c:v>
                </c:pt>
                <c:pt idx="146">
                  <c:v>58988</c:v>
                </c:pt>
                <c:pt idx="147">
                  <c:v>59080</c:v>
                </c:pt>
                <c:pt idx="148">
                  <c:v>59172</c:v>
                </c:pt>
                <c:pt idx="149">
                  <c:v>59262</c:v>
                </c:pt>
                <c:pt idx="150">
                  <c:v>59353</c:v>
                </c:pt>
                <c:pt idx="151">
                  <c:v>59445</c:v>
                </c:pt>
                <c:pt idx="152">
                  <c:v>59537</c:v>
                </c:pt>
                <c:pt idx="153">
                  <c:v>59627</c:v>
                </c:pt>
                <c:pt idx="154">
                  <c:v>59718</c:v>
                </c:pt>
                <c:pt idx="155">
                  <c:v>59810</c:v>
                </c:pt>
                <c:pt idx="156">
                  <c:v>59902</c:v>
                </c:pt>
                <c:pt idx="157">
                  <c:v>59993</c:v>
                </c:pt>
                <c:pt idx="158">
                  <c:v>60084</c:v>
                </c:pt>
                <c:pt idx="159">
                  <c:v>60176</c:v>
                </c:pt>
              </c:numCache>
            </c:numRef>
          </c:cat>
          <c:val>
            <c:numRef>
              <c:f>NETWORTH!$E$44:$E$203</c:f>
              <c:numCache>
                <c:formatCode>"$"#,##0</c:formatCode>
                <c:ptCount val="160"/>
                <c:pt idx="0">
                  <c:v>6122.5656552456358</c:v>
                </c:pt>
                <c:pt idx="1">
                  <c:v>12370.200689044541</c:v>
                </c:pt>
                <c:pt idx="2">
                  <c:v>18745.459969785639</c:v>
                </c:pt>
                <c:pt idx="3">
                  <c:v>25250.950555710879</c:v>
                </c:pt>
                <c:pt idx="4">
                  <c:v>31889.33276102916</c:v>
                </c:pt>
                <c:pt idx="5">
                  <c:v>38663.321243808408</c:v>
                </c:pt>
                <c:pt idx="6">
                  <c:v>45575.686116090699</c:v>
                </c:pt>
                <c:pt idx="7">
                  <c:v>52629.254076684352</c:v>
                </c:pt>
                <c:pt idx="8">
                  <c:v>59826.909567096307</c:v>
                </c:pt>
                <c:pt idx="9">
                  <c:v>67171.595951077383</c:v>
                </c:pt>
                <c:pt idx="10">
                  <c:v>74666.316718262839</c:v>
                </c:pt>
                <c:pt idx="11">
                  <c:v>82314.13671240049</c:v>
                </c:pt>
                <c:pt idx="12">
                  <c:v>90118.183384668504</c:v>
                </c:pt>
                <c:pt idx="13">
                  <c:v>98081.648072595533</c:v>
                </c:pt>
                <c:pt idx="14">
                  <c:v>106207.7873051061</c:v>
                </c:pt>
                <c:pt idx="15">
                  <c:v>114499.92413422499</c:v>
                </c:pt>
                <c:pt idx="16">
                  <c:v>122961.44949398511</c:v>
                </c:pt>
                <c:pt idx="17">
                  <c:v>131595.82358709467</c:v>
                </c:pt>
                <c:pt idx="18">
                  <c:v>140406.57729993053</c:v>
                </c:pt>
                <c:pt idx="19">
                  <c:v>149397.31364643667</c:v>
                </c:pt>
                <c:pt idx="20">
                  <c:v>158571.70924151788</c:v>
                </c:pt>
                <c:pt idx="21">
                  <c:v>167933.51580453137</c:v>
                </c:pt>
                <c:pt idx="22">
                  <c:v>177486.5616934913</c:v>
                </c:pt>
                <c:pt idx="23">
                  <c:v>187234.75347061324</c:v>
                </c:pt>
                <c:pt idx="24">
                  <c:v>197182.07749983904</c:v>
                </c:pt>
                <c:pt idx="25">
                  <c:v>207332.60157699528</c:v>
                </c:pt>
                <c:pt idx="26">
                  <c:v>217690.47659325207</c:v>
                </c:pt>
                <c:pt idx="27">
                  <c:v>228259.93823256216</c:v>
                </c:pt>
                <c:pt idx="28">
                  <c:v>239045.30870377488</c:v>
                </c:pt>
                <c:pt idx="29">
                  <c:v>250050.99850813279</c:v>
                </c:pt>
                <c:pt idx="30">
                  <c:v>261281.50824287426</c:v>
                </c:pt>
                <c:pt idx="31">
                  <c:v>272741.43044167926</c:v>
                </c:pt>
                <c:pt idx="32">
                  <c:v>284435.45145271102</c:v>
                </c:pt>
                <c:pt idx="33">
                  <c:v>296368.35335502162</c:v>
                </c:pt>
                <c:pt idx="34">
                  <c:v>308545.01591410534</c:v>
                </c:pt>
                <c:pt idx="35">
                  <c:v>320970.41857739893</c:v>
                </c:pt>
                <c:pt idx="36">
                  <c:v>333649.64251054544</c:v>
                </c:pt>
                <c:pt idx="37">
                  <c:v>346587.87267525395</c:v>
                </c:pt>
                <c:pt idx="38">
                  <c:v>359790.39994960523</c:v>
                </c:pt>
                <c:pt idx="39">
                  <c:v>373262.6232916697</c:v>
                </c:pt>
                <c:pt idx="40">
                  <c:v>387010.05194732343</c:v>
                </c:pt>
                <c:pt idx="41">
                  <c:v>401038.30770316429</c:v>
                </c:pt>
                <c:pt idx="42">
                  <c:v>415353.12718544982</c:v>
                </c:pt>
                <c:pt idx="43">
                  <c:v>429960.36420599691</c:v>
                </c:pt>
                <c:pt idx="44">
                  <c:v>444865.99215600261</c:v>
                </c:pt>
                <c:pt idx="45">
                  <c:v>460076.10644876503</c:v>
                </c:pt>
                <c:pt idx="46">
                  <c:v>475596.92701230303</c:v>
                </c:pt>
                <c:pt idx="47">
                  <c:v>491434.80083289434</c:v>
                </c:pt>
                <c:pt idx="48">
                  <c:v>507596.20455057203</c:v>
                </c:pt>
                <c:pt idx="49">
                  <c:v>524087.74710764084</c:v>
                </c:pt>
                <c:pt idx="50">
                  <c:v>540916.17245129601</c:v>
                </c:pt>
                <c:pt idx="51">
                  <c:v>558088.36229145073</c:v>
                </c:pt>
                <c:pt idx="52">
                  <c:v>575611.33891489904</c:v>
                </c:pt>
                <c:pt idx="53">
                  <c:v>593492.26805696508</c:v>
                </c:pt>
                <c:pt idx="54">
                  <c:v>611738.46183181414</c:v>
                </c:pt>
                <c:pt idx="55">
                  <c:v>630357.38172262209</c:v>
                </c:pt>
                <c:pt idx="56">
                  <c:v>649356.64163282723</c:v>
                </c:pt>
                <c:pt idx="57">
                  <c:v>668744.01099971181</c:v>
                </c:pt>
                <c:pt idx="58">
                  <c:v>688527.41797158658</c:v>
                </c:pt>
                <c:pt idx="59">
                  <c:v>708714.95264987787</c:v>
                </c:pt>
                <c:pt idx="60">
                  <c:v>729314.87039744225</c:v>
                </c:pt>
                <c:pt idx="61">
                  <c:v>750335.59521446272</c:v>
                </c:pt>
                <c:pt idx="62">
                  <c:v>771785.72318330593</c:v>
                </c:pt>
                <c:pt idx="63">
                  <c:v>793674.02598374977</c:v>
                </c:pt>
                <c:pt idx="64">
                  <c:v>816009.45448001882</c:v>
                </c:pt>
                <c:pt idx="65">
                  <c:v>838801.14238109405</c:v>
                </c:pt>
                <c:pt idx="66">
                  <c:v>862058.40997579414</c:v>
                </c:pt>
                <c:pt idx="67">
                  <c:v>885790.76794415549</c:v>
                </c:pt>
                <c:pt idx="68">
                  <c:v>910007.9212466696</c:v>
                </c:pt>
                <c:pt idx="69">
                  <c:v>934719.77309296816</c:v>
                </c:pt>
                <c:pt idx="70">
                  <c:v>959936.42899157922</c:v>
                </c:pt>
                <c:pt idx="71">
                  <c:v>985668.2008824097</c:v>
                </c:pt>
                <c:pt idx="72">
                  <c:v>1011925.6113536453</c:v>
                </c:pt>
                <c:pt idx="73">
                  <c:v>1038719.3979447911</c:v>
                </c:pt>
                <c:pt idx="74">
                  <c:v>1066060.5175376127</c:v>
                </c:pt>
                <c:pt idx="75">
                  <c:v>1093960.1508367748</c:v>
                </c:pt>
                <c:pt idx="76">
                  <c:v>1122429.7069420079</c:v>
                </c:pt>
                <c:pt idx="77">
                  <c:v>1151480.8280136727</c:v>
                </c:pt>
                <c:pt idx="78">
                  <c:v>1181125.3940336322</c:v>
                </c:pt>
                <c:pt idx="79">
                  <c:v>1211375.5276633766</c:v>
                </c:pt>
                <c:pt idx="80">
                  <c:v>1242243.5992013873</c:v>
                </c:pt>
                <c:pt idx="81">
                  <c:v>1273742.2316417689</c:v>
                </c:pt>
                <c:pt idx="82">
                  <c:v>1305884.3058362168</c:v>
                </c:pt>
                <c:pt idx="83">
                  <c:v>1338682.9657614306</c:v>
                </c:pt>
                <c:pt idx="84">
                  <c:v>1372151.6238941299</c:v>
                </c:pt>
                <c:pt idx="85">
                  <c:v>1406303.9666958668</c:v>
                </c:pt>
                <c:pt idx="86">
                  <c:v>1441153.9602098819</c:v>
                </c:pt>
                <c:pt idx="87">
                  <c:v>1476715.8557722887</c:v>
                </c:pt>
                <c:pt idx="88">
                  <c:v>1513004.1958399264</c:v>
                </c:pt>
                <c:pt idx="89">
                  <c:v>1550033.8199372583</c:v>
                </c:pt>
                <c:pt idx="90">
                  <c:v>1587819.8707247551</c:v>
                </c:pt>
                <c:pt idx="91">
                  <c:v>1626377.8001912376</c:v>
                </c:pt>
                <c:pt idx="92">
                  <c:v>1665723.3759727159</c:v>
                </c:pt>
                <c:pt idx="93">
                  <c:v>1705872.6878003064</c:v>
                </c:pt>
                <c:pt idx="94">
                  <c:v>1746842.1540798652</c:v>
                </c:pt>
                <c:pt idx="95">
                  <c:v>1788648.5286060271</c:v>
                </c:pt>
                <c:pt idx="96">
                  <c:v>1831308.9074133963</c:v>
                </c:pt>
                <c:pt idx="97">
                  <c:v>1874840.7357676909</c:v>
                </c:pt>
                <c:pt idx="98">
                  <c:v>1919261.8152996995</c:v>
                </c:pt>
                <c:pt idx="99">
                  <c:v>1964590.3112849682</c:v>
                </c:pt>
                <c:pt idx="100">
                  <c:v>2010844.7600721922</c:v>
                </c:pt>
                <c:pt idx="101">
                  <c:v>2058044.0766633549</c:v>
                </c:pt>
                <c:pt idx="102">
                  <c:v>2106207.5624487079</c:v>
                </c:pt>
                <c:pt idx="103">
                  <c:v>2155354.9130997602</c:v>
                </c:pt>
                <c:pt idx="104">
                  <c:v>2205506.2266235016</c:v>
                </c:pt>
                <c:pt idx="105">
                  <c:v>2256682.0115811541</c:v>
                </c:pt>
                <c:pt idx="106">
                  <c:v>2308903.1954748137</c:v>
                </c:pt>
                <c:pt idx="107">
                  <c:v>2362191.1333054118</c:v>
                </c:pt>
                <c:pt idx="108">
                  <c:v>2416567.6163054924</c:v>
                </c:pt>
                <c:pt idx="109">
                  <c:v>2472054.8808503826</c:v>
                </c:pt>
                <c:pt idx="110">
                  <c:v>2528675.6175513952</c:v>
                </c:pt>
                <c:pt idx="111">
                  <c:v>2586452.9805347826</c:v>
                </c:pt>
                <c:pt idx="112">
                  <c:v>2645410.5969102406</c:v>
                </c:pt>
                <c:pt idx="113">
                  <c:v>2705572.5764328283</c:v>
                </c:pt>
                <c:pt idx="114">
                  <c:v>2766963.5213622595</c:v>
                </c:pt>
                <c:pt idx="115">
                  <c:v>2829608.536523595</c:v>
                </c:pt>
                <c:pt idx="116">
                  <c:v>2893533.2395734508</c:v>
                </c:pt>
                <c:pt idx="117">
                  <c:v>2958763.7714759214</c:v>
                </c:pt>
                <c:pt idx="118">
                  <c:v>3025326.8071924997</c:v>
                </c:pt>
                <c:pt idx="119">
                  <c:v>3093249.5665903683</c:v>
                </c:pt>
                <c:pt idx="120">
                  <c:v>3162559.8255735189</c:v>
                </c:pt>
                <c:pt idx="121">
                  <c:v>3233285.9274412552</c:v>
                </c:pt>
                <c:pt idx="122">
                  <c:v>3305456.7944787228</c:v>
                </c:pt>
                <c:pt idx="123">
                  <c:v>3379101.939784206</c:v>
                </c:pt>
                <c:pt idx="124">
                  <c:v>3454251.4793380271</c:v>
                </c:pt>
                <c:pt idx="125">
                  <c:v>3530936.144317985</c:v>
                </c:pt>
                <c:pt idx="126">
                  <c:v>3609187.2936663697</c:v>
                </c:pt>
                <c:pt idx="127">
                  <c:v>3689036.9269136894</c:v>
                </c:pt>
                <c:pt idx="128">
                  <c:v>3770517.6972643561</c:v>
                </c:pt>
                <c:pt idx="129">
                  <c:v>3853662.9249496805</c:v>
                </c:pt>
                <c:pt idx="130">
                  <c:v>3938506.6108536385</c:v>
                </c:pt>
                <c:pt idx="131">
                  <c:v>4025083.4504169752</c:v>
                </c:pt>
                <c:pt idx="132">
                  <c:v>4113428.8478253414</c:v>
                </c:pt>
                <c:pt idx="133">
                  <c:v>4203578.9304872565</c:v>
                </c:pt>
                <c:pt idx="134">
                  <c:v>4295570.5638078228</c:v>
                </c:pt>
                <c:pt idx="135">
                  <c:v>4389441.3662642306</c:v>
                </c:pt>
                <c:pt idx="136">
                  <c:v>4485229.7247892227</c:v>
                </c:pt>
                <c:pt idx="137">
                  <c:v>4582974.8104688013</c:v>
                </c:pt>
                <c:pt idx="138">
                  <c:v>4682716.5945606064</c:v>
                </c:pt>
                <c:pt idx="139">
                  <c:v>4784495.8648395082</c:v>
                </c:pt>
                <c:pt idx="140">
                  <c:v>4888354.2422771025</c:v>
                </c:pt>
                <c:pt idx="141">
                  <c:v>4994334.1980619282</c:v>
                </c:pt>
                <c:pt idx="142">
                  <c:v>5102479.0709673651</c:v>
                </c:pt>
                <c:pt idx="143">
                  <c:v>5212833.0850743204</c:v>
                </c:pt>
                <c:pt idx="144">
                  <c:v>5325441.3678559437</c:v>
                </c:pt>
                <c:pt idx="145">
                  <c:v>5440349.9686317695</c:v>
                </c:pt>
                <c:pt idx="146">
                  <c:v>5557605.8773988364</c:v>
                </c:pt>
                <c:pt idx="147">
                  <c:v>5677257.0440474804</c:v>
                </c:pt>
                <c:pt idx="148">
                  <c:v>5799352.3979696566</c:v>
                </c:pt>
                <c:pt idx="149">
                  <c:v>5923941.8680678196</c:v>
                </c:pt>
                <c:pt idx="150">
                  <c:v>6051076.4031725302</c:v>
                </c:pt>
                <c:pt idx="151">
                  <c:v>6180807.9928771509</c:v>
                </c:pt>
                <c:pt idx="152">
                  <c:v>6313189.6887981389</c:v>
                </c:pt>
                <c:pt idx="153">
                  <c:v>6448275.6262696413</c:v>
                </c:pt>
                <c:pt idx="154">
                  <c:v>6586121.0464812545</c:v>
                </c:pt>
                <c:pt idx="155">
                  <c:v>6726782.319068009</c:v>
                </c:pt>
                <c:pt idx="156">
                  <c:v>6870316.9651618097</c:v>
                </c:pt>
                <c:pt idx="157">
                  <c:v>7016783.6809137668</c:v>
                </c:pt>
                <c:pt idx="158">
                  <c:v>7166242.3614970269</c:v>
                </c:pt>
                <c:pt idx="159">
                  <c:v>7318754.1255999254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27-4D77-A313-DF2537AB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54368"/>
        <c:axId val="173405312"/>
      </c:barChart>
      <c:catAx>
        <c:axId val="173354368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4053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340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354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9525">
      <a:solidFill>
        <a:schemeClr val="accent1">
          <a:lumMod val="75000"/>
          <a:alpha val="96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17143</xdr:colOff>
      <xdr:row>44</xdr:row>
      <xdr:rowOff>80008</xdr:rowOff>
    </xdr:from>
    <xdr:to>
      <xdr:col>34</xdr:col>
      <xdr:colOff>97970</xdr:colOff>
      <xdr:row>98</xdr:row>
      <xdr:rowOff>108858</xdr:rowOff>
    </xdr:to>
    <xdr:graphicFrame macro="">
      <xdr:nvGraphicFramePr>
        <xdr:cNvPr id="1047" name="Chart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304945</xdr:colOff>
      <xdr:row>57</xdr:row>
      <xdr:rowOff>105498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42A73EE-C133-476F-A16C-C36827DB3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7B8A-694A-4644-8623-9B137CDB57D1}">
  <dimension ref="A1:I50"/>
  <sheetViews>
    <sheetView topLeftCell="A31" workbookViewId="0">
      <selection activeCell="D11" sqref="D11"/>
    </sheetView>
  </sheetViews>
  <sheetFormatPr defaultRowHeight="12.6" x14ac:dyDescent="0.25"/>
  <cols>
    <col min="1" max="1" width="15.109375" customWidth="1"/>
    <col min="4" max="4" width="11.88671875" customWidth="1"/>
    <col min="6" max="6" width="9.109375" customWidth="1"/>
    <col min="8" max="8" width="10" customWidth="1"/>
  </cols>
  <sheetData>
    <row r="1" spans="1:9" ht="13.2" x14ac:dyDescent="0.25">
      <c r="A1" s="10">
        <v>45292</v>
      </c>
      <c r="B1" s="93"/>
      <c r="C1" s="93"/>
      <c r="D1" s="68" t="s">
        <v>79</v>
      </c>
      <c r="E1" s="93"/>
      <c r="F1" s="93"/>
      <c r="G1" s="93"/>
      <c r="H1" s="93"/>
      <c r="I1" s="94"/>
    </row>
    <row r="2" spans="1:9" ht="25.2" x14ac:dyDescent="0.25">
      <c r="A2" s="95" t="s">
        <v>80</v>
      </c>
      <c r="B2" s="95" t="s">
        <v>81</v>
      </c>
      <c r="C2" s="68" t="s">
        <v>82</v>
      </c>
      <c r="D2" s="68" t="s">
        <v>83</v>
      </c>
      <c r="E2" s="68" t="s">
        <v>113</v>
      </c>
      <c r="F2" s="107" t="s">
        <v>123</v>
      </c>
      <c r="G2" s="68" t="s">
        <v>114</v>
      </c>
      <c r="H2" s="95" t="s">
        <v>115</v>
      </c>
      <c r="I2" s="106" t="s">
        <v>116</v>
      </c>
    </row>
    <row r="3" spans="1:9" ht="13.2" x14ac:dyDescent="0.25">
      <c r="A3" s="4" t="s">
        <v>84</v>
      </c>
      <c r="I3" s="96"/>
    </row>
    <row r="4" spans="1:9" ht="13.2" x14ac:dyDescent="0.25">
      <c r="A4" s="6" t="s">
        <v>117</v>
      </c>
      <c r="B4" s="6"/>
      <c r="C4" s="6"/>
      <c r="D4" s="6"/>
      <c r="E4" s="6"/>
      <c r="F4" s="6"/>
      <c r="G4" s="6"/>
      <c r="H4" s="6"/>
      <c r="I4" s="123">
        <v>0</v>
      </c>
    </row>
    <row r="5" spans="1:9" ht="13.2" x14ac:dyDescent="0.25">
      <c r="A5" s="6"/>
      <c r="B5" s="6"/>
      <c r="C5" s="6"/>
      <c r="D5" s="6"/>
      <c r="E5" s="6"/>
      <c r="F5" s="6"/>
      <c r="G5" s="6"/>
      <c r="H5" s="97"/>
      <c r="I5" s="21"/>
    </row>
    <row r="6" spans="1:9" ht="13.2" x14ac:dyDescent="0.25">
      <c r="A6" s="6"/>
      <c r="B6" s="6"/>
      <c r="C6" s="6"/>
      <c r="D6" s="6"/>
      <c r="E6" s="6"/>
      <c r="F6" s="6"/>
      <c r="G6" s="6"/>
      <c r="H6" s="97"/>
      <c r="I6" s="21"/>
    </row>
    <row r="7" spans="1:9" ht="13.2" x14ac:dyDescent="0.25">
      <c r="A7" s="98" t="s">
        <v>85</v>
      </c>
      <c r="B7" s="6"/>
      <c r="C7" s="6"/>
      <c r="D7" s="6"/>
      <c r="E7" s="6"/>
      <c r="F7" s="10"/>
      <c r="G7" s="6"/>
      <c r="H7" s="6"/>
      <c r="I7" s="21"/>
    </row>
    <row r="8" spans="1:9" ht="13.2" x14ac:dyDescent="0.25">
      <c r="A8" s="99" t="s">
        <v>118</v>
      </c>
      <c r="B8" s="6"/>
      <c r="C8" s="6"/>
      <c r="D8" s="6"/>
      <c r="E8" s="6"/>
      <c r="F8" s="6"/>
      <c r="G8" s="6"/>
      <c r="H8" s="97"/>
      <c r="I8" s="122">
        <v>3000</v>
      </c>
    </row>
    <row r="9" spans="1:9" ht="13.2" x14ac:dyDescent="0.25">
      <c r="A9" s="99" t="s">
        <v>137</v>
      </c>
      <c r="B9" s="6"/>
      <c r="C9" s="6"/>
      <c r="D9" s="6"/>
      <c r="E9" s="6"/>
      <c r="F9" s="6"/>
      <c r="G9" s="6"/>
      <c r="H9" s="97"/>
      <c r="I9" s="122">
        <v>3000</v>
      </c>
    </row>
    <row r="10" spans="1:9" ht="13.2" x14ac:dyDescent="0.25">
      <c r="A10" s="99"/>
      <c r="B10" s="6"/>
      <c r="C10" s="6"/>
      <c r="D10" s="6"/>
      <c r="E10" s="6"/>
      <c r="F10" s="6"/>
      <c r="G10" s="6"/>
      <c r="H10" s="97"/>
      <c r="I10" s="21"/>
    </row>
    <row r="11" spans="1:9" ht="13.2" x14ac:dyDescent="0.25">
      <c r="A11" s="98" t="s">
        <v>86</v>
      </c>
      <c r="B11" s="6"/>
      <c r="C11" s="6"/>
      <c r="D11" s="6"/>
      <c r="E11" s="6"/>
      <c r="F11" s="6"/>
      <c r="G11" s="6"/>
      <c r="H11" s="97"/>
      <c r="I11" s="21"/>
    </row>
    <row r="12" spans="1:9" ht="13.2" x14ac:dyDescent="0.25">
      <c r="A12" s="100" t="s">
        <v>119</v>
      </c>
      <c r="B12" s="6"/>
      <c r="C12" s="6"/>
      <c r="D12" s="6"/>
      <c r="E12" s="6"/>
      <c r="F12" s="6"/>
      <c r="G12" s="6"/>
      <c r="H12" s="97"/>
      <c r="I12" s="21">
        <v>4000</v>
      </c>
    </row>
    <row r="13" spans="1:9" ht="13.2" x14ac:dyDescent="0.25">
      <c r="A13" s="100"/>
      <c r="B13" s="6"/>
      <c r="C13" s="6"/>
      <c r="D13" s="6"/>
      <c r="E13" s="6"/>
      <c r="F13" s="6"/>
      <c r="G13" s="6"/>
      <c r="H13" s="97"/>
      <c r="I13" s="21"/>
    </row>
    <row r="14" spans="1:9" ht="13.2" x14ac:dyDescent="0.25">
      <c r="A14" s="6"/>
      <c r="B14" s="6"/>
      <c r="C14" s="6"/>
      <c r="D14" s="6"/>
      <c r="E14" s="6"/>
      <c r="F14" s="101"/>
      <c r="G14" s="6"/>
      <c r="H14" s="6"/>
      <c r="I14" s="21"/>
    </row>
    <row r="15" spans="1:9" ht="13.2" x14ac:dyDescent="0.25">
      <c r="A15" s="4" t="s">
        <v>104</v>
      </c>
      <c r="B15" s="6"/>
      <c r="C15" s="6"/>
      <c r="D15" s="6"/>
      <c r="E15" s="6"/>
      <c r="F15" s="101"/>
      <c r="G15" s="6"/>
      <c r="H15" s="6"/>
    </row>
    <row r="16" spans="1:9" ht="13.2" x14ac:dyDescent="0.25">
      <c r="A16" s="6" t="s">
        <v>121</v>
      </c>
      <c r="B16" s="6"/>
      <c r="C16" s="6"/>
      <c r="D16" s="6"/>
      <c r="E16" s="6"/>
      <c r="F16" s="6"/>
      <c r="G16" s="6"/>
      <c r="H16" s="6"/>
      <c r="I16" s="122">
        <v>0</v>
      </c>
    </row>
    <row r="17" spans="1:9" ht="13.2" x14ac:dyDescent="0.25">
      <c r="A17" s="6"/>
      <c r="B17" s="6"/>
      <c r="C17" s="6"/>
      <c r="D17" s="6"/>
      <c r="E17" s="6"/>
      <c r="F17" s="6"/>
      <c r="G17" s="6"/>
      <c r="H17" s="6"/>
      <c r="I17" s="21"/>
    </row>
    <row r="18" spans="1:9" ht="13.2" x14ac:dyDescent="0.25">
      <c r="A18" s="6"/>
      <c r="B18" s="6"/>
      <c r="C18" s="6"/>
      <c r="D18" s="6"/>
      <c r="E18" s="6"/>
      <c r="F18" s="6"/>
      <c r="G18" s="6"/>
      <c r="H18" s="4" t="s">
        <v>87</v>
      </c>
      <c r="I18" s="89">
        <f>SUM(I3:I16)</f>
        <v>10000</v>
      </c>
    </row>
    <row r="19" spans="1:9" ht="13.2" x14ac:dyDescent="0.25">
      <c r="A19" s="4" t="s">
        <v>88</v>
      </c>
      <c r="B19" s="6"/>
      <c r="C19" s="6"/>
      <c r="D19" s="6"/>
      <c r="E19" s="6"/>
      <c r="F19" s="6"/>
      <c r="G19" s="6"/>
      <c r="H19" s="6"/>
      <c r="I19" s="122">
        <v>0</v>
      </c>
    </row>
    <row r="20" spans="1:9" ht="13.2" x14ac:dyDescent="0.25">
      <c r="A20" s="4" t="s">
        <v>12</v>
      </c>
      <c r="B20" s="6"/>
      <c r="C20" s="6"/>
      <c r="D20" s="6"/>
      <c r="E20" s="6"/>
      <c r="F20" s="6"/>
      <c r="G20" s="6"/>
      <c r="H20" s="6"/>
      <c r="I20" s="122">
        <v>0</v>
      </c>
    </row>
    <row r="21" spans="1:9" ht="13.2" x14ac:dyDescent="0.25">
      <c r="A21" s="4" t="s">
        <v>6</v>
      </c>
      <c r="B21" s="6"/>
      <c r="C21" s="6"/>
      <c r="D21" s="6"/>
      <c r="E21" s="6"/>
      <c r="F21" s="6"/>
      <c r="G21" s="6"/>
      <c r="H21" s="6"/>
      <c r="I21" s="122">
        <v>0</v>
      </c>
    </row>
    <row r="22" spans="1:9" ht="13.2" x14ac:dyDescent="0.25">
      <c r="A22" s="4" t="s">
        <v>89</v>
      </c>
      <c r="B22" s="6"/>
      <c r="C22" s="6"/>
      <c r="D22" s="6"/>
      <c r="E22" s="6"/>
      <c r="F22" s="6"/>
      <c r="G22" s="6"/>
      <c r="H22" s="6"/>
      <c r="I22" s="122">
        <v>0</v>
      </c>
    </row>
    <row r="23" spans="1:9" ht="13.2" x14ac:dyDescent="0.25">
      <c r="A23" s="4" t="s">
        <v>90</v>
      </c>
      <c r="B23" s="6"/>
      <c r="C23" s="6"/>
      <c r="D23" s="6"/>
      <c r="E23" s="6"/>
      <c r="F23" s="6"/>
      <c r="G23" s="6"/>
      <c r="H23" s="6"/>
      <c r="I23" s="122">
        <v>0</v>
      </c>
    </row>
    <row r="24" spans="1:9" ht="13.2" x14ac:dyDescent="0.25">
      <c r="A24" s="6" t="s">
        <v>91</v>
      </c>
      <c r="B24" s="6"/>
      <c r="C24" s="6"/>
      <c r="D24" s="6"/>
      <c r="E24" s="6"/>
      <c r="F24" s="6"/>
      <c r="G24" s="6"/>
      <c r="H24" s="6"/>
      <c r="I24" s="122">
        <v>0</v>
      </c>
    </row>
    <row r="25" spans="1:9" ht="13.2" x14ac:dyDescent="0.25">
      <c r="A25" s="6"/>
      <c r="B25" s="6"/>
      <c r="C25" s="6"/>
      <c r="D25" s="6"/>
      <c r="E25" s="6"/>
      <c r="F25" s="6"/>
      <c r="G25" s="6"/>
      <c r="H25" s="6"/>
      <c r="I25" s="21"/>
    </row>
    <row r="26" spans="1:9" ht="13.2" x14ac:dyDescent="0.25">
      <c r="A26" s="4" t="s">
        <v>92</v>
      </c>
      <c r="B26" s="6"/>
      <c r="C26" s="6"/>
      <c r="D26" s="6"/>
      <c r="E26" s="6"/>
      <c r="F26" s="6"/>
      <c r="G26" s="6"/>
      <c r="H26" s="6"/>
      <c r="I26" s="21">
        <f>SUM(I25+I24+I22+I21+I19+I18)</f>
        <v>10000</v>
      </c>
    </row>
    <row r="27" spans="1:9" ht="13.2" x14ac:dyDescent="0.25">
      <c r="A27" s="4" t="s">
        <v>93</v>
      </c>
      <c r="B27" s="6"/>
      <c r="C27" s="6"/>
      <c r="D27" s="6"/>
      <c r="E27" s="6"/>
      <c r="F27" s="6"/>
      <c r="G27" s="6"/>
      <c r="H27" s="6"/>
      <c r="I27" s="21">
        <f>SUM(I30+I31+I28+I29)</f>
        <v>0</v>
      </c>
    </row>
    <row r="28" spans="1:9" ht="13.2" x14ac:dyDescent="0.25">
      <c r="A28" s="6" t="s">
        <v>129</v>
      </c>
      <c r="B28" s="6"/>
      <c r="C28" s="6"/>
      <c r="D28" s="6"/>
      <c r="E28" s="6"/>
      <c r="F28" s="6"/>
      <c r="G28" s="6"/>
      <c r="H28" s="6"/>
      <c r="I28" s="21">
        <v>0</v>
      </c>
    </row>
    <row r="29" spans="1:9" ht="13.2" x14ac:dyDescent="0.25">
      <c r="A29" s="6" t="s">
        <v>131</v>
      </c>
      <c r="B29" s="6"/>
      <c r="C29" s="6"/>
      <c r="D29" s="6"/>
      <c r="E29" s="6"/>
      <c r="F29" s="6"/>
      <c r="G29" s="6"/>
      <c r="H29" s="6"/>
      <c r="I29" s="21">
        <v>0</v>
      </c>
    </row>
    <row r="30" spans="1:9" ht="13.2" x14ac:dyDescent="0.25">
      <c r="A30" s="6" t="s">
        <v>94</v>
      </c>
      <c r="B30" s="6"/>
      <c r="C30" s="6"/>
      <c r="D30" s="6"/>
      <c r="E30" s="6"/>
      <c r="F30" s="6"/>
      <c r="G30" s="6"/>
      <c r="H30" s="6"/>
      <c r="I30" s="21">
        <v>0</v>
      </c>
    </row>
    <row r="31" spans="1:9" ht="13.2" x14ac:dyDescent="0.25">
      <c r="A31" s="6"/>
      <c r="B31" s="6"/>
      <c r="C31" s="6"/>
      <c r="D31" s="6"/>
      <c r="E31" s="6"/>
      <c r="F31" s="6"/>
      <c r="G31" s="6"/>
      <c r="H31" s="6"/>
      <c r="I31" s="21"/>
    </row>
    <row r="32" spans="1:9" ht="13.2" x14ac:dyDescent="0.25">
      <c r="A32" s="4" t="s">
        <v>95</v>
      </c>
      <c r="B32" s="6"/>
      <c r="C32" s="6"/>
      <c r="D32" s="6"/>
      <c r="E32" s="6"/>
      <c r="F32" s="6"/>
      <c r="G32" s="6"/>
      <c r="H32" s="6"/>
      <c r="I32" s="21">
        <f>I26-I27</f>
        <v>10000</v>
      </c>
    </row>
    <row r="33" spans="1:9" ht="13.2" x14ac:dyDescent="0.25">
      <c r="A33" s="4" t="s">
        <v>96</v>
      </c>
      <c r="B33" s="4"/>
      <c r="C33" s="4"/>
      <c r="D33" s="4"/>
      <c r="E33" s="4"/>
      <c r="F33" s="4"/>
      <c r="G33" s="4"/>
      <c r="H33" s="4"/>
      <c r="I33" s="89">
        <f>I18-I27</f>
        <v>10000</v>
      </c>
    </row>
    <row r="34" spans="1:9" ht="13.2" x14ac:dyDescent="0.25">
      <c r="A34" s="4" t="s">
        <v>97</v>
      </c>
      <c r="B34" s="21">
        <f>I21</f>
        <v>0</v>
      </c>
      <c r="C34" s="6"/>
      <c r="D34" s="6"/>
      <c r="E34" s="6"/>
      <c r="F34" s="6"/>
      <c r="G34" s="6" t="s">
        <v>98</v>
      </c>
      <c r="H34" s="6"/>
      <c r="I34" s="21"/>
    </row>
    <row r="35" spans="1:9" ht="13.2" x14ac:dyDescent="0.25">
      <c r="A35" s="4" t="s">
        <v>99</v>
      </c>
      <c r="B35" s="21">
        <f>I19</f>
        <v>0</v>
      </c>
      <c r="C35" s="6"/>
      <c r="D35" s="6"/>
      <c r="E35" s="6"/>
      <c r="F35" s="6"/>
      <c r="G35" s="6" t="s">
        <v>100</v>
      </c>
      <c r="H35" s="6"/>
      <c r="I35" s="21">
        <f>I33-I34</f>
        <v>10000</v>
      </c>
    </row>
    <row r="36" spans="1:9" ht="13.2" x14ac:dyDescent="0.25">
      <c r="A36" s="4" t="s">
        <v>127</v>
      </c>
      <c r="B36" s="21">
        <f>I20</f>
        <v>0</v>
      </c>
      <c r="C36" s="6"/>
      <c r="D36" s="6"/>
      <c r="E36" s="6"/>
      <c r="F36" s="6"/>
      <c r="G36" s="6"/>
      <c r="H36" s="6"/>
      <c r="I36" s="21"/>
    </row>
    <row r="37" spans="1:9" ht="13.2" x14ac:dyDescent="0.25">
      <c r="A37" s="4" t="s">
        <v>101</v>
      </c>
      <c r="B37" s="21">
        <f>I23</f>
        <v>0</v>
      </c>
      <c r="C37" s="6"/>
      <c r="D37" s="6"/>
      <c r="E37" s="6"/>
      <c r="F37" s="6"/>
      <c r="G37" s="6"/>
      <c r="H37" s="6" t="s">
        <v>87</v>
      </c>
      <c r="I37" s="21">
        <f>SUM(I34:I35)</f>
        <v>10000</v>
      </c>
    </row>
    <row r="38" spans="1:9" ht="13.2" x14ac:dyDescent="0.25">
      <c r="A38" s="4" t="s">
        <v>102</v>
      </c>
      <c r="B38" s="21">
        <f>I22</f>
        <v>0</v>
      </c>
      <c r="C38" s="6"/>
      <c r="D38" s="6"/>
      <c r="E38" s="6"/>
      <c r="F38" s="6"/>
      <c r="G38" s="6"/>
      <c r="H38" s="6"/>
      <c r="I38" s="21"/>
    </row>
    <row r="39" spans="1:9" ht="13.2" x14ac:dyDescent="0.25">
      <c r="A39" s="4" t="s">
        <v>103</v>
      </c>
      <c r="B39" s="21">
        <f>SUM(I8+I9+I10)</f>
        <v>6000</v>
      </c>
      <c r="C39" s="6"/>
      <c r="D39" s="6"/>
      <c r="E39" s="6"/>
      <c r="F39" s="6"/>
      <c r="G39" s="6"/>
      <c r="H39" s="6"/>
      <c r="I39" s="21"/>
    </row>
    <row r="40" spans="1:9" ht="13.2" x14ac:dyDescent="0.25">
      <c r="A40" s="4" t="s">
        <v>112</v>
      </c>
      <c r="B40" s="21">
        <f>SUM(I12+I13+I14)</f>
        <v>4000</v>
      </c>
      <c r="C40" s="6"/>
      <c r="D40" s="6"/>
      <c r="E40" s="6"/>
      <c r="F40" s="21"/>
      <c r="G40" s="6"/>
      <c r="H40" s="6"/>
      <c r="I40" s="21"/>
    </row>
    <row r="41" spans="1:9" ht="13.2" x14ac:dyDescent="0.25">
      <c r="A41" s="4" t="s">
        <v>104</v>
      </c>
      <c r="B41" s="21">
        <f>I16+I17</f>
        <v>0</v>
      </c>
      <c r="C41" s="6"/>
      <c r="D41" s="6"/>
      <c r="E41" s="6"/>
      <c r="F41" s="21"/>
      <c r="G41" s="6"/>
      <c r="H41" s="6"/>
      <c r="I41" s="21"/>
    </row>
    <row r="42" spans="1:9" ht="13.2" x14ac:dyDescent="0.25">
      <c r="A42" s="4" t="s">
        <v>120</v>
      </c>
      <c r="B42" s="21">
        <f>SUM(I4+I5+I6)</f>
        <v>0</v>
      </c>
      <c r="C42" s="6"/>
      <c r="D42" s="21"/>
      <c r="E42" s="6"/>
      <c r="F42" s="6"/>
      <c r="G42" s="6"/>
      <c r="H42" s="6"/>
      <c r="I42" s="21"/>
    </row>
    <row r="43" spans="1:9" ht="13.8" thickBot="1" x14ac:dyDescent="0.3">
      <c r="A43" s="6"/>
      <c r="B43" s="21"/>
      <c r="C43" s="6"/>
      <c r="D43" s="6"/>
      <c r="E43" s="108" t="s">
        <v>105</v>
      </c>
      <c r="F43" s="105">
        <v>15</v>
      </c>
      <c r="G43" s="6"/>
      <c r="H43" s="6"/>
      <c r="I43" s="21"/>
    </row>
    <row r="44" spans="1:9" ht="13.2" x14ac:dyDescent="0.25">
      <c r="A44" s="102" t="s">
        <v>87</v>
      </c>
      <c r="B44" s="103">
        <f>SUM(B34:B43)</f>
        <v>10000</v>
      </c>
      <c r="C44" s="6"/>
      <c r="D44" s="6"/>
      <c r="E44" s="6"/>
      <c r="F44" s="6"/>
      <c r="G44" s="6"/>
      <c r="H44" s="6"/>
      <c r="I44" s="21"/>
    </row>
    <row r="45" spans="1:9" ht="13.2" x14ac:dyDescent="0.25">
      <c r="A45" s="109"/>
      <c r="B45" s="109"/>
      <c r="C45" s="110" t="s">
        <v>106</v>
      </c>
      <c r="D45" s="110" t="s">
        <v>107</v>
      </c>
      <c r="E45" s="111" t="s">
        <v>108</v>
      </c>
      <c r="F45" s="111"/>
      <c r="G45" s="110" t="s">
        <v>42</v>
      </c>
      <c r="H45" s="6"/>
      <c r="I45" s="21"/>
    </row>
    <row r="46" spans="1:9" ht="13.2" x14ac:dyDescent="0.25">
      <c r="A46" s="6" t="s">
        <v>109</v>
      </c>
      <c r="B46" s="21">
        <f>B35+B34+B38+B37+B36</f>
        <v>0</v>
      </c>
      <c r="C46" s="99">
        <f>B46/$B$50*100</f>
        <v>0</v>
      </c>
      <c r="D46" s="6"/>
      <c r="E46" s="6"/>
      <c r="F46" s="17" t="s">
        <v>110</v>
      </c>
      <c r="G46" s="8">
        <v>18</v>
      </c>
      <c r="H46" s="6"/>
      <c r="I46" s="21"/>
    </row>
    <row r="47" spans="1:9" ht="13.2" x14ac:dyDescent="0.25">
      <c r="A47" s="6" t="s">
        <v>111</v>
      </c>
      <c r="B47" s="21">
        <f>B42</f>
        <v>0</v>
      </c>
      <c r="C47" s="99">
        <f t="shared" ref="C47:C49" si="0">B47/$B$50*100</f>
        <v>0</v>
      </c>
      <c r="D47" s="99">
        <f>B47/$I$18*100</f>
        <v>0</v>
      </c>
      <c r="E47" s="6">
        <f>$F$43</f>
        <v>15</v>
      </c>
      <c r="F47" s="99">
        <f>D47-E47</f>
        <v>-15</v>
      </c>
      <c r="G47" s="6"/>
      <c r="H47" s="6"/>
      <c r="I47" s="21"/>
    </row>
    <row r="48" spans="1:9" ht="13.2" x14ac:dyDescent="0.25">
      <c r="A48" s="6" t="s">
        <v>122</v>
      </c>
      <c r="B48" s="21">
        <f>B40+B41</f>
        <v>4000</v>
      </c>
      <c r="C48" s="99">
        <f t="shared" si="0"/>
        <v>40</v>
      </c>
      <c r="D48" s="99">
        <f t="shared" ref="D48:D49" si="1">B48/$I$18*100</f>
        <v>40</v>
      </c>
      <c r="E48" s="6">
        <f>100-E47-E49</f>
        <v>13</v>
      </c>
      <c r="F48" s="99">
        <f>D48-E48</f>
        <v>27</v>
      </c>
      <c r="G48" s="6"/>
      <c r="H48" s="6"/>
      <c r="I48" s="21"/>
    </row>
    <row r="49" spans="1:9" ht="13.8" thickBot="1" x14ac:dyDescent="0.3">
      <c r="A49" s="6" t="s">
        <v>103</v>
      </c>
      <c r="B49" s="21">
        <f>B39</f>
        <v>6000</v>
      </c>
      <c r="C49" s="99">
        <f t="shared" si="0"/>
        <v>60</v>
      </c>
      <c r="D49" s="99">
        <f t="shared" si="1"/>
        <v>60</v>
      </c>
      <c r="E49" s="6">
        <f>90-G46</f>
        <v>72</v>
      </c>
      <c r="F49" s="99">
        <f>D49-E49</f>
        <v>-12</v>
      </c>
      <c r="G49" s="6"/>
      <c r="H49" s="6"/>
      <c r="I49" s="21"/>
    </row>
    <row r="50" spans="1:9" ht="13.2" x14ac:dyDescent="0.25">
      <c r="A50" s="102" t="s">
        <v>87</v>
      </c>
      <c r="B50" s="103">
        <f>SUM(B46:B49)</f>
        <v>10000</v>
      </c>
      <c r="C50" s="104">
        <f>SUM(C46:C49)</f>
        <v>100</v>
      </c>
      <c r="D50" s="104">
        <f>SUM(D47:D49)</f>
        <v>100</v>
      </c>
      <c r="E50" s="102">
        <f>SUM(E47:E49)</f>
        <v>100</v>
      </c>
      <c r="F50" s="6"/>
      <c r="G50" s="6"/>
      <c r="H50" s="6"/>
      <c r="I50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4"/>
  <sheetViews>
    <sheetView tabSelected="1" topLeftCell="A91" zoomScale="85" zoomScaleNormal="85" workbookViewId="0">
      <selection activeCell="E117" sqref="E117"/>
    </sheetView>
  </sheetViews>
  <sheetFormatPr defaultRowHeight="12.6" x14ac:dyDescent="0.25"/>
  <cols>
    <col min="1" max="1" width="26.44140625" customWidth="1"/>
    <col min="2" max="2" width="13.109375" style="1" customWidth="1"/>
    <col min="3" max="3" width="18.77734375" customWidth="1"/>
    <col min="4" max="4" width="11.44140625" style="1" customWidth="1"/>
    <col min="5" max="5" width="21.6640625" customWidth="1"/>
    <col min="6" max="6" width="13.77734375" style="1" customWidth="1"/>
    <col min="7" max="7" width="13" style="2" customWidth="1"/>
    <col min="8" max="8" width="10.109375" customWidth="1"/>
    <col min="9" max="9" width="21.5546875" customWidth="1"/>
    <col min="10" max="10" width="18.21875" customWidth="1"/>
    <col min="11" max="11" width="11.88671875" customWidth="1"/>
    <col min="12" max="12" width="9.33203125" customWidth="1"/>
    <col min="13" max="13" width="14.88671875" customWidth="1"/>
    <col min="14" max="14" width="7.44140625" customWidth="1"/>
  </cols>
  <sheetData>
    <row r="1" spans="1:14" ht="13.8" thickTop="1" x14ac:dyDescent="0.25">
      <c r="A1" s="4" t="s">
        <v>0</v>
      </c>
      <c r="B1" s="5"/>
      <c r="C1" s="6"/>
      <c r="D1" s="7"/>
      <c r="E1" s="115" t="s">
        <v>133</v>
      </c>
      <c r="F1" s="80"/>
      <c r="G1" s="79"/>
      <c r="H1" s="81"/>
      <c r="I1" s="8"/>
      <c r="J1" s="9"/>
      <c r="K1" s="6"/>
      <c r="L1" s="6"/>
      <c r="M1" s="6"/>
    </row>
    <row r="2" spans="1:14" ht="13.2" x14ac:dyDescent="0.25">
      <c r="A2" s="10">
        <f>ASSETS!A1</f>
        <v>45292</v>
      </c>
      <c r="B2" s="5"/>
      <c r="C2" s="6"/>
      <c r="D2" s="7"/>
      <c r="E2" s="6"/>
      <c r="F2" s="5"/>
      <c r="G2" s="62"/>
      <c r="H2" s="113" t="s">
        <v>43</v>
      </c>
      <c r="I2" s="6"/>
      <c r="J2" s="6"/>
      <c r="K2" s="6"/>
      <c r="L2" s="6"/>
      <c r="M2" s="6"/>
    </row>
    <row r="3" spans="1:14" ht="13.2" x14ac:dyDescent="0.25">
      <c r="A3" s="11" t="s">
        <v>1</v>
      </c>
      <c r="B3" s="12"/>
      <c r="C3" s="11" t="s">
        <v>2</v>
      </c>
      <c r="D3" s="12"/>
      <c r="E3" s="11" t="s">
        <v>3</v>
      </c>
      <c r="F3" s="63"/>
      <c r="G3" s="112" t="s">
        <v>45</v>
      </c>
      <c r="H3" s="114" t="s">
        <v>44</v>
      </c>
      <c r="I3" s="6"/>
      <c r="J3" s="6"/>
      <c r="K3" s="6"/>
      <c r="L3" s="6"/>
      <c r="M3" s="6"/>
    </row>
    <row r="4" spans="1:14" ht="13.2" x14ac:dyDescent="0.25">
      <c r="A4" s="15" t="s">
        <v>4</v>
      </c>
      <c r="B4" s="16">
        <f>ASSETS!B35</f>
        <v>0</v>
      </c>
      <c r="C4" s="15" t="s">
        <v>5</v>
      </c>
      <c r="D4" s="12">
        <f>ASSETS!I28</f>
        <v>0</v>
      </c>
      <c r="E4" s="15"/>
      <c r="F4" s="5"/>
      <c r="G4" s="52">
        <f>B31</f>
        <v>10000</v>
      </c>
      <c r="H4" s="82">
        <v>8</v>
      </c>
      <c r="I4" s="85"/>
      <c r="J4" s="17"/>
      <c r="K4" s="17"/>
      <c r="L4" s="17"/>
      <c r="M4" s="6"/>
    </row>
    <row r="5" spans="1:14" ht="13.2" x14ac:dyDescent="0.25">
      <c r="A5" s="18" t="s">
        <v>6</v>
      </c>
      <c r="B5" s="19">
        <f>ASSETS!B34</f>
        <v>0</v>
      </c>
      <c r="C5" s="18" t="s">
        <v>7</v>
      </c>
      <c r="D5" s="7">
        <f>ASSETS!I30+ASSETS!I31</f>
        <v>0</v>
      </c>
      <c r="E5" s="60" t="s">
        <v>40</v>
      </c>
      <c r="F5" s="13"/>
      <c r="G5" s="61"/>
      <c r="H5" s="83"/>
      <c r="I5" s="6"/>
      <c r="J5" s="17"/>
      <c r="K5" s="20"/>
      <c r="L5" s="6"/>
      <c r="M5" s="6"/>
    </row>
    <row r="6" spans="1:14" ht="13.2" x14ac:dyDescent="0.25">
      <c r="A6" s="18" t="s">
        <v>9</v>
      </c>
      <c r="B6" s="19">
        <f>ASSETS!B38</f>
        <v>0</v>
      </c>
      <c r="C6" s="18" t="s">
        <v>130</v>
      </c>
      <c r="D6" s="7">
        <f>ASSETS!I29</f>
        <v>0</v>
      </c>
      <c r="E6" s="69" t="s">
        <v>61</v>
      </c>
      <c r="F6" s="22">
        <f>G4*H4/1200</f>
        <v>66.666666666666671</v>
      </c>
      <c r="G6" s="14">
        <f>G4*H4/100/12</f>
        <v>66.666666666666671</v>
      </c>
      <c r="H6" s="16">
        <f>G6*12</f>
        <v>800</v>
      </c>
      <c r="I6" s="6"/>
      <c r="J6" s="6"/>
      <c r="K6" s="6"/>
      <c r="L6" s="6"/>
      <c r="M6" s="6"/>
    </row>
    <row r="7" spans="1:14" ht="13.2" x14ac:dyDescent="0.25">
      <c r="A7" s="18" t="s">
        <v>8</v>
      </c>
      <c r="B7" s="19">
        <f>ASSETS!B37</f>
        <v>0</v>
      </c>
      <c r="C7" s="18"/>
      <c r="D7" s="7"/>
      <c r="E7" s="18" t="s">
        <v>38</v>
      </c>
      <c r="F7" s="22"/>
      <c r="G7" s="14">
        <f>F7</f>
        <v>0</v>
      </c>
      <c r="H7" s="16">
        <f>G7*12</f>
        <v>0</v>
      </c>
      <c r="I7" s="85"/>
      <c r="J7" s="6"/>
      <c r="K7" s="14"/>
      <c r="L7" s="14"/>
      <c r="M7" s="6"/>
    </row>
    <row r="8" spans="1:14" ht="13.2" x14ac:dyDescent="0.25">
      <c r="A8" s="6"/>
      <c r="B8" s="19"/>
      <c r="C8" s="6"/>
      <c r="D8" s="7"/>
      <c r="E8" s="69" t="s">
        <v>39</v>
      </c>
      <c r="F8" s="22"/>
      <c r="G8" s="14"/>
      <c r="H8" s="16">
        <v>0</v>
      </c>
      <c r="I8" s="6"/>
      <c r="J8" s="6"/>
      <c r="K8" s="14"/>
      <c r="L8" s="14"/>
      <c r="M8" s="6"/>
    </row>
    <row r="9" spans="1:14" ht="13.2" x14ac:dyDescent="0.25">
      <c r="B9" s="19"/>
      <c r="D9" s="120"/>
      <c r="E9" s="6" t="s">
        <v>136</v>
      </c>
      <c r="F9" s="24"/>
      <c r="G9" s="14"/>
      <c r="H9" s="16">
        <f>G9*12</f>
        <v>0</v>
      </c>
      <c r="I9" s="6"/>
      <c r="J9" s="6"/>
      <c r="K9" s="14"/>
      <c r="L9" s="14"/>
      <c r="M9" s="6"/>
    </row>
    <row r="10" spans="1:14" ht="13.2" x14ac:dyDescent="0.25">
      <c r="A10" s="23"/>
      <c r="B10" s="25"/>
      <c r="C10" s="23"/>
      <c r="D10" s="26"/>
      <c r="E10" s="6"/>
      <c r="F10" s="49" t="s">
        <v>37</v>
      </c>
      <c r="G10" s="121" t="s">
        <v>37</v>
      </c>
      <c r="H10" s="113" t="s">
        <v>14</v>
      </c>
      <c r="I10" s="6"/>
      <c r="J10" s="6"/>
      <c r="K10" s="14"/>
      <c r="L10" s="14"/>
      <c r="M10" s="6"/>
    </row>
    <row r="11" spans="1:14" ht="13.8" thickBot="1" x14ac:dyDescent="0.3">
      <c r="A11" s="44" t="s">
        <v>132</v>
      </c>
      <c r="B11" s="19">
        <f>SUM(B4:B10)</f>
        <v>0</v>
      </c>
      <c r="C11" s="6"/>
      <c r="D11" s="7">
        <f>SUM(D4:D10)</f>
        <v>0</v>
      </c>
      <c r="E11" s="27" t="s">
        <v>10</v>
      </c>
      <c r="F11" s="28">
        <f>SUM(F5:F10)</f>
        <v>66.666666666666671</v>
      </c>
      <c r="G11" s="14">
        <f>G6+G7+G9</f>
        <v>66.666666666666671</v>
      </c>
      <c r="H11" s="84">
        <f>G11*12</f>
        <v>800</v>
      </c>
      <c r="I11" s="6"/>
      <c r="J11" s="6"/>
      <c r="K11" s="14"/>
      <c r="L11" s="14"/>
      <c r="M11" s="6"/>
    </row>
    <row r="12" spans="1:14" ht="13.8" thickTop="1" x14ac:dyDescent="0.25">
      <c r="A12" s="11" t="s">
        <v>11</v>
      </c>
      <c r="B12" s="29"/>
      <c r="C12" s="6"/>
      <c r="D12" s="7"/>
      <c r="E12" s="74"/>
      <c r="F12" s="116" t="s">
        <v>134</v>
      </c>
      <c r="G12" s="75" t="s">
        <v>41</v>
      </c>
      <c r="H12" s="119" t="s">
        <v>41</v>
      </c>
      <c r="I12" s="6"/>
      <c r="J12" s="4"/>
      <c r="K12" s="30"/>
      <c r="L12" s="30"/>
      <c r="M12" s="6"/>
    </row>
    <row r="13" spans="1:14" ht="13.2" x14ac:dyDescent="0.25">
      <c r="A13" s="15" t="s">
        <v>12</v>
      </c>
      <c r="B13" s="29">
        <f>ASSETS!B36</f>
        <v>0</v>
      </c>
      <c r="C13" s="6"/>
      <c r="D13" s="7"/>
      <c r="E13" s="11" t="s">
        <v>13</v>
      </c>
      <c r="F13" s="13"/>
      <c r="G13" s="117" t="s">
        <v>37</v>
      </c>
      <c r="H13" s="118" t="s">
        <v>14</v>
      </c>
      <c r="I13" s="6"/>
      <c r="J13" s="6"/>
      <c r="K13" s="14"/>
      <c r="L13" s="14"/>
      <c r="M13" s="6"/>
    </row>
    <row r="14" spans="1:14" ht="15" customHeight="1" x14ac:dyDescent="0.25">
      <c r="A14" s="18" t="s">
        <v>124</v>
      </c>
      <c r="B14" s="19">
        <f>ASSETS!B39</f>
        <v>6000</v>
      </c>
      <c r="C14" s="6"/>
      <c r="D14" s="7"/>
      <c r="E14" s="15" t="s">
        <v>50</v>
      </c>
      <c r="F14" s="31"/>
      <c r="G14" s="32">
        <v>0</v>
      </c>
      <c r="H14" s="76">
        <f t="shared" ref="H14:H36" si="0">G14*12</f>
        <v>0</v>
      </c>
      <c r="I14" s="6"/>
      <c r="J14" s="6"/>
      <c r="K14" s="14"/>
      <c r="L14" s="14"/>
      <c r="M14" s="6"/>
    </row>
    <row r="15" spans="1:14" ht="13.2" x14ac:dyDescent="0.25">
      <c r="A15" s="23"/>
      <c r="B15" s="25"/>
      <c r="C15" s="6"/>
      <c r="D15" s="7"/>
      <c r="E15" s="18" t="s">
        <v>15</v>
      </c>
      <c r="F15" s="33"/>
      <c r="G15" s="34">
        <v>0</v>
      </c>
      <c r="H15" s="77">
        <f t="shared" si="0"/>
        <v>0</v>
      </c>
      <c r="I15" s="6"/>
      <c r="J15" s="6"/>
      <c r="K15" s="14"/>
      <c r="L15" s="14"/>
      <c r="M15" s="6"/>
      <c r="N15" s="3"/>
    </row>
    <row r="16" spans="1:14" ht="13.2" x14ac:dyDescent="0.25">
      <c r="A16" s="44" t="s">
        <v>132</v>
      </c>
      <c r="B16" s="19">
        <f>SUM(B14:B15)</f>
        <v>6000</v>
      </c>
      <c r="C16" s="6"/>
      <c r="D16" s="7"/>
      <c r="E16" s="18" t="s">
        <v>16</v>
      </c>
      <c r="F16" s="33"/>
      <c r="G16" s="35"/>
      <c r="H16" s="77">
        <f t="shared" si="0"/>
        <v>0</v>
      </c>
      <c r="I16" s="6"/>
      <c r="J16" s="6"/>
      <c r="K16" s="14"/>
      <c r="L16" s="14"/>
      <c r="M16" s="6"/>
    </row>
    <row r="17" spans="1:13" ht="13.2" x14ac:dyDescent="0.25">
      <c r="A17" s="36" t="s">
        <v>17</v>
      </c>
      <c r="B17" s="37"/>
      <c r="C17" s="6"/>
      <c r="D17" s="7"/>
      <c r="E17" s="18" t="s">
        <v>18</v>
      </c>
      <c r="F17" s="33"/>
      <c r="G17" s="35">
        <f>K26*(G11-K12-G15)</f>
        <v>0</v>
      </c>
      <c r="H17" s="77">
        <f t="shared" si="0"/>
        <v>0</v>
      </c>
      <c r="I17" s="6"/>
      <c r="J17" s="6"/>
      <c r="K17" s="14"/>
      <c r="L17" s="14"/>
      <c r="M17" s="6"/>
    </row>
    <row r="18" spans="1:13" ht="13.2" x14ac:dyDescent="0.25">
      <c r="A18" s="15" t="s">
        <v>125</v>
      </c>
      <c r="B18" s="37">
        <f>ASSETS!B40</f>
        <v>4000</v>
      </c>
      <c r="C18" s="6"/>
      <c r="D18" s="7"/>
      <c r="E18" s="18" t="s">
        <v>78</v>
      </c>
      <c r="F18" s="33"/>
      <c r="G18" s="35"/>
      <c r="H18" s="77">
        <f t="shared" si="0"/>
        <v>0</v>
      </c>
      <c r="I18" s="6"/>
      <c r="J18" s="6"/>
      <c r="K18" s="14"/>
      <c r="L18" s="14"/>
      <c r="M18" s="6"/>
    </row>
    <row r="19" spans="1:13" ht="13.2" x14ac:dyDescent="0.25">
      <c r="A19" s="23" t="s">
        <v>126</v>
      </c>
      <c r="B19" s="38">
        <f>ASSETS!B41</f>
        <v>0</v>
      </c>
      <c r="C19" s="6"/>
      <c r="D19" s="7"/>
      <c r="E19" s="18" t="s">
        <v>19</v>
      </c>
      <c r="F19" s="33"/>
      <c r="G19" s="35">
        <v>0</v>
      </c>
      <c r="H19" s="77">
        <f t="shared" si="0"/>
        <v>0</v>
      </c>
      <c r="I19" s="6"/>
      <c r="J19" s="6"/>
      <c r="K19" s="14"/>
      <c r="L19" s="14"/>
      <c r="M19" s="6"/>
    </row>
    <row r="20" spans="1:13" ht="13.2" x14ac:dyDescent="0.25">
      <c r="A20" s="44" t="s">
        <v>132</v>
      </c>
      <c r="B20" s="19">
        <f>SUM(B18:B19)</f>
        <v>4000</v>
      </c>
      <c r="C20" s="6"/>
      <c r="D20" s="7"/>
      <c r="E20" s="18" t="s">
        <v>76</v>
      </c>
      <c r="F20" s="33"/>
      <c r="G20" s="34">
        <v>0</v>
      </c>
      <c r="H20" s="77">
        <f t="shared" si="0"/>
        <v>0</v>
      </c>
      <c r="I20" s="6"/>
      <c r="J20" s="6"/>
      <c r="K20" s="14"/>
      <c r="L20" s="14"/>
      <c r="M20" s="6"/>
    </row>
    <row r="21" spans="1:13" ht="13.2" x14ac:dyDescent="0.25">
      <c r="A21" s="11" t="s">
        <v>20</v>
      </c>
      <c r="B21" s="29"/>
      <c r="C21" s="6"/>
      <c r="D21" s="7"/>
      <c r="E21" s="18" t="s">
        <v>21</v>
      </c>
      <c r="F21" s="33"/>
      <c r="G21" s="35"/>
      <c r="H21" s="77"/>
      <c r="I21" s="6"/>
      <c r="J21" s="6"/>
      <c r="K21" s="6"/>
      <c r="L21" s="6"/>
      <c r="M21" s="6"/>
    </row>
    <row r="22" spans="1:13" ht="13.2" x14ac:dyDescent="0.25">
      <c r="A22" s="18" t="s">
        <v>128</v>
      </c>
      <c r="B22" s="19">
        <f>ASSETS!B42</f>
        <v>0</v>
      </c>
      <c r="C22" s="6"/>
      <c r="D22" s="7"/>
      <c r="E22" s="18" t="s">
        <v>77</v>
      </c>
      <c r="F22" s="33"/>
      <c r="G22" s="35">
        <v>0</v>
      </c>
      <c r="H22" s="77">
        <f>G22*12</f>
        <v>0</v>
      </c>
      <c r="I22" s="6"/>
      <c r="J22" s="6"/>
      <c r="K22" s="6"/>
      <c r="L22" s="6"/>
      <c r="M22" s="6"/>
    </row>
    <row r="23" spans="1:13" ht="13.2" x14ac:dyDescent="0.25">
      <c r="C23" s="6"/>
      <c r="D23" s="7"/>
      <c r="E23" s="18" t="s">
        <v>22</v>
      </c>
      <c r="F23" s="33"/>
      <c r="G23" s="35">
        <v>0</v>
      </c>
      <c r="H23" s="77">
        <f>G23*12</f>
        <v>0</v>
      </c>
      <c r="I23" s="6" t="s">
        <v>73</v>
      </c>
      <c r="J23" s="6"/>
      <c r="K23" s="6"/>
      <c r="L23" s="6"/>
      <c r="M23" s="6"/>
    </row>
    <row r="24" spans="1:13" ht="13.2" x14ac:dyDescent="0.25">
      <c r="A24" s="18"/>
      <c r="B24" s="19"/>
      <c r="C24" s="6"/>
      <c r="D24" s="7"/>
      <c r="E24" s="18" t="s">
        <v>46</v>
      </c>
      <c r="F24" s="33"/>
      <c r="G24" s="35">
        <v>0</v>
      </c>
      <c r="H24" s="77">
        <f t="shared" si="0"/>
        <v>0</v>
      </c>
      <c r="J24" s="6"/>
      <c r="K24" s="6"/>
      <c r="L24" s="6"/>
      <c r="M24" s="6"/>
    </row>
    <row r="25" spans="1:13" ht="13.2" x14ac:dyDescent="0.25">
      <c r="A25" s="23"/>
      <c r="B25" s="25"/>
      <c r="C25" s="6"/>
      <c r="D25" s="7"/>
      <c r="E25" s="18" t="s">
        <v>47</v>
      </c>
      <c r="F25" s="33"/>
      <c r="G25" s="34">
        <v>0</v>
      </c>
      <c r="H25" s="77">
        <f t="shared" si="0"/>
        <v>0</v>
      </c>
      <c r="I25" s="17" t="s">
        <v>36</v>
      </c>
      <c r="J25" s="4" t="s">
        <v>34</v>
      </c>
      <c r="K25" s="6"/>
      <c r="L25" s="6"/>
      <c r="M25" s="6"/>
    </row>
    <row r="26" spans="1:13" ht="13.2" x14ac:dyDescent="0.25">
      <c r="A26" s="44" t="s">
        <v>132</v>
      </c>
      <c r="B26" s="19">
        <f>SUM(B22:B25)</f>
        <v>0</v>
      </c>
      <c r="C26" s="6"/>
      <c r="D26" s="7"/>
      <c r="E26" s="18" t="s">
        <v>51</v>
      </c>
      <c r="F26" s="33"/>
      <c r="G26" s="34">
        <v>0</v>
      </c>
      <c r="H26" s="77">
        <f t="shared" si="0"/>
        <v>0</v>
      </c>
      <c r="I26" s="6"/>
      <c r="J26" s="8" t="s">
        <v>35</v>
      </c>
      <c r="K26" s="39"/>
      <c r="L26" s="6"/>
      <c r="M26" s="6"/>
    </row>
    <row r="27" spans="1:13" ht="13.2" x14ac:dyDescent="0.25">
      <c r="A27" s="40" t="s">
        <v>23</v>
      </c>
      <c r="B27" s="41">
        <f>B26+B20+B16+B11</f>
        <v>10000</v>
      </c>
      <c r="C27" s="42" t="s">
        <v>24</v>
      </c>
      <c r="D27" s="43">
        <f>SUM(D4:D10)</f>
        <v>0</v>
      </c>
      <c r="E27" s="18" t="s">
        <v>25</v>
      </c>
      <c r="F27" s="33"/>
      <c r="G27" s="34">
        <v>0</v>
      </c>
      <c r="H27" s="77">
        <f t="shared" si="0"/>
        <v>0</v>
      </c>
      <c r="I27" s="17" t="s">
        <v>60</v>
      </c>
      <c r="J27" s="6"/>
      <c r="K27" s="6"/>
      <c r="L27" s="6"/>
      <c r="M27" s="6"/>
    </row>
    <row r="28" spans="1:13" ht="13.2" x14ac:dyDescent="0.25">
      <c r="B28" s="5"/>
      <c r="C28" s="6"/>
      <c r="D28" s="7"/>
      <c r="E28" s="18" t="s">
        <v>27</v>
      </c>
      <c r="F28" s="33"/>
      <c r="G28" s="34">
        <v>0</v>
      </c>
      <c r="H28" s="77">
        <f t="shared" si="0"/>
        <v>0</v>
      </c>
      <c r="I28" s="57">
        <v>0</v>
      </c>
      <c r="J28" s="45">
        <v>0.03</v>
      </c>
      <c r="K28" s="6"/>
      <c r="L28" s="6"/>
      <c r="M28" s="45"/>
    </row>
    <row r="29" spans="1:13" ht="13.2" x14ac:dyDescent="0.25">
      <c r="A29" s="4" t="s">
        <v>26</v>
      </c>
      <c r="B29" s="46">
        <f>B27-D27</f>
        <v>10000</v>
      </c>
      <c r="C29" s="6"/>
      <c r="D29" s="7"/>
      <c r="E29" s="18" t="s">
        <v>28</v>
      </c>
      <c r="F29" s="33"/>
      <c r="G29" s="34">
        <v>0</v>
      </c>
      <c r="H29" s="77">
        <f t="shared" si="0"/>
        <v>0</v>
      </c>
      <c r="I29" s="57">
        <v>20000</v>
      </c>
      <c r="J29" s="45">
        <v>0.05</v>
      </c>
      <c r="K29" s="6"/>
      <c r="L29" s="6"/>
      <c r="M29" s="39"/>
    </row>
    <row r="30" spans="1:13" ht="13.2" x14ac:dyDescent="0.25">
      <c r="A30" s="6" t="s">
        <v>63</v>
      </c>
      <c r="B30" s="46">
        <f>B13+B11</f>
        <v>0</v>
      </c>
      <c r="C30" s="6"/>
      <c r="D30" s="7"/>
      <c r="E30" s="18" t="s">
        <v>29</v>
      </c>
      <c r="F30" s="33"/>
      <c r="G30" s="35">
        <v>0</v>
      </c>
      <c r="H30" s="77">
        <f t="shared" si="0"/>
        <v>0</v>
      </c>
      <c r="I30" s="57">
        <v>100000</v>
      </c>
      <c r="J30" s="39">
        <v>5.5E-2</v>
      </c>
      <c r="K30" s="6"/>
      <c r="L30" s="6"/>
      <c r="M30" s="39"/>
    </row>
    <row r="31" spans="1:13" ht="13.2" x14ac:dyDescent="0.25">
      <c r="A31" s="4" t="s">
        <v>64</v>
      </c>
      <c r="B31" s="21">
        <f>B29-B30</f>
        <v>10000</v>
      </c>
      <c r="C31" s="47"/>
      <c r="D31" s="7"/>
      <c r="E31" s="69" t="s">
        <v>30</v>
      </c>
      <c r="F31" s="33"/>
      <c r="G31" s="34">
        <v>0</v>
      </c>
      <c r="H31" s="77">
        <f t="shared" si="0"/>
        <v>0</v>
      </c>
      <c r="I31" s="57">
        <v>200000</v>
      </c>
      <c r="J31" s="45">
        <v>0.06</v>
      </c>
      <c r="K31" s="6"/>
      <c r="L31" s="6"/>
      <c r="M31" s="39"/>
    </row>
    <row r="32" spans="1:13" ht="13.2" x14ac:dyDescent="0.25">
      <c r="A32" s="4"/>
      <c r="B32" s="21"/>
      <c r="C32" s="47"/>
      <c r="D32" s="7"/>
      <c r="E32" s="69" t="s">
        <v>31</v>
      </c>
      <c r="F32" s="33"/>
      <c r="G32" s="35">
        <v>0</v>
      </c>
      <c r="H32" s="77">
        <f t="shared" si="0"/>
        <v>0</v>
      </c>
      <c r="I32" s="57">
        <v>400000</v>
      </c>
      <c r="J32" s="39">
        <v>6.5000000000000002E-2</v>
      </c>
      <c r="K32" s="6"/>
      <c r="L32" s="6"/>
      <c r="M32" s="6"/>
    </row>
    <row r="33" spans="1:14" ht="13.8" thickBot="1" x14ac:dyDescent="0.3">
      <c r="A33" s="4" t="s">
        <v>54</v>
      </c>
      <c r="B33" s="21"/>
      <c r="C33" s="47"/>
      <c r="D33" s="7"/>
      <c r="E33" s="69" t="s">
        <v>32</v>
      </c>
      <c r="F33" s="33"/>
      <c r="G33" s="35">
        <v>0</v>
      </c>
      <c r="H33" s="77">
        <f t="shared" si="0"/>
        <v>0</v>
      </c>
      <c r="I33" s="57">
        <v>500000</v>
      </c>
      <c r="J33" s="39">
        <v>6.7000000000000004E-2</v>
      </c>
      <c r="K33" s="6"/>
      <c r="L33" s="6"/>
      <c r="M33" s="6"/>
    </row>
    <row r="34" spans="1:14" ht="13.8" thickBot="1" x14ac:dyDescent="0.3">
      <c r="A34" s="64" t="s">
        <v>58</v>
      </c>
      <c r="B34" s="66">
        <f xml:space="preserve"> ROUND(B36 * POWER(( 1 + ((B35/100)/B37)),(B37*B38)),2)</f>
        <v>11971.55</v>
      </c>
      <c r="C34" s="47"/>
      <c r="D34" s="7"/>
      <c r="E34" s="69" t="s">
        <v>33</v>
      </c>
      <c r="F34" s="33"/>
      <c r="G34" s="35">
        <v>0</v>
      </c>
      <c r="H34" s="77">
        <f t="shared" si="0"/>
        <v>0</v>
      </c>
      <c r="I34" s="6"/>
      <c r="J34" s="6"/>
      <c r="K34" s="6"/>
      <c r="L34" s="6"/>
      <c r="M34" s="6"/>
    </row>
    <row r="35" spans="1:14" ht="13.8" thickBot="1" x14ac:dyDescent="0.3">
      <c r="A35" s="64" t="s">
        <v>57</v>
      </c>
      <c r="B35" s="65">
        <v>3</v>
      </c>
      <c r="C35" s="47"/>
      <c r="D35" s="7"/>
      <c r="E35" s="69" t="s">
        <v>9</v>
      </c>
      <c r="F35" s="33"/>
      <c r="G35" s="35">
        <f>K12</f>
        <v>0</v>
      </c>
      <c r="H35" s="77">
        <f t="shared" si="0"/>
        <v>0</v>
      </c>
      <c r="I35" s="6"/>
      <c r="J35" s="17" t="s">
        <v>71</v>
      </c>
      <c r="K35" s="6"/>
      <c r="L35" s="6"/>
      <c r="M35" s="6"/>
    </row>
    <row r="36" spans="1:14" ht="13.8" thickBot="1" x14ac:dyDescent="0.3">
      <c r="A36" s="64" t="s">
        <v>55</v>
      </c>
      <c r="B36" s="66">
        <v>10000</v>
      </c>
      <c r="C36" s="47"/>
      <c r="D36" s="7"/>
      <c r="E36" s="72" t="s">
        <v>52</v>
      </c>
      <c r="F36" s="70"/>
      <c r="G36" s="71">
        <v>0</v>
      </c>
      <c r="H36" s="78">
        <f t="shared" si="0"/>
        <v>0</v>
      </c>
      <c r="I36" s="68" t="s">
        <v>60</v>
      </c>
      <c r="J36" s="90" t="s">
        <v>72</v>
      </c>
      <c r="K36" s="6"/>
      <c r="L36" s="6"/>
      <c r="M36" s="6"/>
    </row>
    <row r="37" spans="1:14" ht="15.6" customHeight="1" thickBot="1" x14ac:dyDescent="0.3">
      <c r="A37" s="64" t="s">
        <v>56</v>
      </c>
      <c r="B37" s="65">
        <v>52</v>
      </c>
      <c r="C37" s="47"/>
      <c r="D37" s="48"/>
      <c r="E37" s="4" t="s">
        <v>10</v>
      </c>
      <c r="F37" s="53"/>
      <c r="G37" s="14">
        <f>SUM(G14:G36)</f>
        <v>0</v>
      </c>
      <c r="H37" s="14">
        <f>SUM(H14:H36)</f>
        <v>0</v>
      </c>
      <c r="I37" s="57">
        <v>0</v>
      </c>
      <c r="J37" s="45">
        <v>0.1</v>
      </c>
      <c r="K37" s="6"/>
      <c r="L37" s="6"/>
      <c r="M37" s="6"/>
    </row>
    <row r="38" spans="1:14" ht="13.8" thickBot="1" x14ac:dyDescent="0.3">
      <c r="A38" s="135" t="s">
        <v>53</v>
      </c>
      <c r="B38" s="136">
        <v>6</v>
      </c>
      <c r="C38" s="137"/>
      <c r="D38" s="138"/>
      <c r="E38" s="139"/>
      <c r="F38" s="138" t="s">
        <v>135</v>
      </c>
      <c r="G38" s="140">
        <f>G11-G37</f>
        <v>66.666666666666671</v>
      </c>
      <c r="H38" s="140">
        <f>H11-H37</f>
        <v>800</v>
      </c>
      <c r="I38" s="57">
        <v>18150</v>
      </c>
      <c r="J38" s="45">
        <v>0.15</v>
      </c>
      <c r="K38" s="6"/>
      <c r="L38" s="6"/>
      <c r="M38" s="6"/>
    </row>
    <row r="39" spans="1:14" ht="13.8" thickTop="1" x14ac:dyDescent="0.25">
      <c r="A39" s="142"/>
      <c r="B39" s="124"/>
      <c r="C39" s="132" t="s">
        <v>138</v>
      </c>
      <c r="D39" s="128" t="s">
        <v>112</v>
      </c>
      <c r="E39" s="133" t="s">
        <v>103</v>
      </c>
      <c r="F39" s="128" t="s">
        <v>139</v>
      </c>
      <c r="G39" s="134"/>
      <c r="H39" s="134"/>
      <c r="I39" s="57">
        <v>73800</v>
      </c>
      <c r="J39" s="45">
        <v>0.25</v>
      </c>
      <c r="K39" s="6"/>
      <c r="L39" s="6"/>
      <c r="M39" s="6"/>
    </row>
    <row r="40" spans="1:14" ht="13.2" x14ac:dyDescent="0.25">
      <c r="A40" s="141" t="s">
        <v>75</v>
      </c>
      <c r="B40" s="125"/>
      <c r="C40" s="129">
        <f>ASSETS!E47</f>
        <v>15</v>
      </c>
      <c r="D40" s="130">
        <f>ASSETS!E48</f>
        <v>13</v>
      </c>
      <c r="E40" s="129">
        <f>ASSETS!E49</f>
        <v>72</v>
      </c>
      <c r="F40" s="143">
        <f>SUM(C40:E40)</f>
        <v>100</v>
      </c>
      <c r="G40" s="127"/>
      <c r="H40" s="126"/>
      <c r="I40" s="57">
        <v>148850</v>
      </c>
      <c r="J40" s="45">
        <v>0.28000000000000003</v>
      </c>
      <c r="K40" s="6"/>
      <c r="L40" s="6"/>
      <c r="M40" s="6"/>
    </row>
    <row r="41" spans="1:14" ht="13.2" x14ac:dyDescent="0.25">
      <c r="A41" s="67" t="s">
        <v>68</v>
      </c>
      <c r="B41" s="87">
        <f>F41</f>
        <v>8.0950000000000006</v>
      </c>
      <c r="C41" s="145">
        <v>2.5</v>
      </c>
      <c r="D41" s="146">
        <v>4</v>
      </c>
      <c r="E41" s="145">
        <v>10</v>
      </c>
      <c r="F41" s="144">
        <f>(C40*C41+D40*D41+E40*E41)/100</f>
        <v>8.0950000000000006</v>
      </c>
      <c r="G41" s="14"/>
      <c r="H41" s="14"/>
      <c r="I41" s="57">
        <v>226850</v>
      </c>
      <c r="J41" s="45">
        <v>0.33</v>
      </c>
      <c r="K41" s="6"/>
      <c r="L41" s="6"/>
      <c r="M41" s="6"/>
    </row>
    <row r="42" spans="1:14" ht="13.2" x14ac:dyDescent="0.25">
      <c r="A42" s="4" t="s">
        <v>49</v>
      </c>
      <c r="B42" s="88">
        <f>B43*D42/100/52*(1+D43/100)</f>
        <v>461.53846153846155</v>
      </c>
      <c r="C42" s="91" t="s">
        <v>74</v>
      </c>
      <c r="D42" s="92">
        <v>15</v>
      </c>
      <c r="E42" s="14"/>
      <c r="F42" s="48"/>
      <c r="G42" s="14"/>
      <c r="H42" s="14"/>
      <c r="K42" s="6"/>
      <c r="L42" s="6"/>
      <c r="M42" s="6"/>
    </row>
    <row r="43" spans="1:14" ht="13.2" x14ac:dyDescent="0.25">
      <c r="A43" s="4" t="s">
        <v>62</v>
      </c>
      <c r="B43" s="89">
        <v>80000</v>
      </c>
      <c r="C43" s="91" t="s">
        <v>70</v>
      </c>
      <c r="D43" s="92">
        <v>100</v>
      </c>
      <c r="E43" s="17" t="s">
        <v>48</v>
      </c>
      <c r="F43" s="17" t="s">
        <v>14</v>
      </c>
      <c r="G43" s="86" t="s">
        <v>59</v>
      </c>
      <c r="H43" s="73" t="s">
        <v>69</v>
      </c>
      <c r="J43" s="57"/>
      <c r="K43" s="6"/>
      <c r="L43" s="6"/>
      <c r="M43" s="6"/>
    </row>
    <row r="44" spans="1:14" ht="13.2" x14ac:dyDescent="0.25">
      <c r="A44" s="17" t="s">
        <v>65</v>
      </c>
      <c r="B44" s="49" t="s">
        <v>66</v>
      </c>
      <c r="C44" s="17" t="s">
        <v>64</v>
      </c>
      <c r="D44" s="50" t="s">
        <v>67</v>
      </c>
      <c r="E44" s="57">
        <f>SUM($H$44:H44)</f>
        <v>6122.5656552456358</v>
      </c>
      <c r="F44" s="47">
        <f>G44/4</f>
        <v>0.25</v>
      </c>
      <c r="G44" s="6">
        <v>1</v>
      </c>
      <c r="H44" s="14">
        <f>13*$B$42*POWER((1+($B$41/100)/$B$37),$B$37*0.25*G44)+B45</f>
        <v>6122.5656552456358</v>
      </c>
      <c r="I44" s="6"/>
      <c r="J44" s="6"/>
      <c r="K44" s="45"/>
      <c r="L44" s="6"/>
      <c r="M44" s="6"/>
      <c r="N44" s="6"/>
    </row>
    <row r="45" spans="1:14" ht="13.2" x14ac:dyDescent="0.25">
      <c r="A45" s="10">
        <v>45292</v>
      </c>
      <c r="B45" s="51">
        <v>0</v>
      </c>
      <c r="C45" s="14">
        <f>B45</f>
        <v>0</v>
      </c>
      <c r="D45" s="51"/>
      <c r="E45" s="57">
        <f>SUM($H$44:H45)</f>
        <v>12370.200689044541</v>
      </c>
      <c r="F45" s="47">
        <f t="shared" ref="F45:F108" si="1">G45/4</f>
        <v>0.5</v>
      </c>
      <c r="G45" s="6">
        <f>G44+1</f>
        <v>2</v>
      </c>
      <c r="H45" s="14">
        <f>13*$B$42*POWER((1+($B$41/100)/$B$37),$B$37*0.25*G45)</f>
        <v>6247.6350337989043</v>
      </c>
      <c r="I45" s="6"/>
      <c r="J45" s="6"/>
      <c r="K45" s="6"/>
      <c r="L45" s="6"/>
      <c r="M45" s="6"/>
      <c r="N45" s="6"/>
    </row>
    <row r="46" spans="1:14" ht="13.2" x14ac:dyDescent="0.25">
      <c r="A46" s="10">
        <v>45383</v>
      </c>
      <c r="B46" s="51"/>
      <c r="C46" s="14"/>
      <c r="D46" s="51">
        <f>C47-C45</f>
        <v>0</v>
      </c>
      <c r="E46" s="131">
        <f>SUM($H$44:H46)</f>
        <v>18745.459969785639</v>
      </c>
      <c r="F46" s="47">
        <f t="shared" si="1"/>
        <v>0.75</v>
      </c>
      <c r="G46" s="6">
        <f t="shared" ref="G46:G109" si="2">G45+1</f>
        <v>3</v>
      </c>
      <c r="H46" s="14">
        <f>13*$B$42*POWER((1+($B$41/100)/$B$37),$B$37*0.25*G46)</f>
        <v>6375.2592807410974</v>
      </c>
      <c r="I46" s="6"/>
      <c r="J46" s="6"/>
      <c r="K46" s="6"/>
      <c r="L46" s="6"/>
      <c r="M46" s="6"/>
      <c r="N46" s="6"/>
    </row>
    <row r="47" spans="1:14" ht="13.2" x14ac:dyDescent="0.25">
      <c r="A47" s="10">
        <v>45474</v>
      </c>
      <c r="B47" s="51"/>
      <c r="C47" s="14"/>
      <c r="D47" s="51">
        <f t="shared" ref="D47:D61" si="3">C47-C46</f>
        <v>0</v>
      </c>
      <c r="E47" s="57">
        <f>SUM($H$44:H47)</f>
        <v>25250.950555710879</v>
      </c>
      <c r="F47" s="47">
        <f t="shared" si="1"/>
        <v>1</v>
      </c>
      <c r="G47" s="6">
        <f t="shared" si="2"/>
        <v>4</v>
      </c>
      <c r="H47" s="14">
        <f>13*$B$42*POWER((1+($B$41/100)/$B$37),$B$37*0.25*G47)</f>
        <v>6505.4905859252394</v>
      </c>
      <c r="I47" s="6"/>
      <c r="J47" s="6"/>
      <c r="K47" s="6"/>
      <c r="L47" s="6"/>
      <c r="M47" s="6"/>
      <c r="N47" s="6"/>
    </row>
    <row r="48" spans="1:14" ht="13.2" x14ac:dyDescent="0.25">
      <c r="A48" s="10">
        <v>45566</v>
      </c>
      <c r="B48" s="51"/>
      <c r="C48" s="14"/>
      <c r="D48" s="51">
        <f t="shared" si="3"/>
        <v>0</v>
      </c>
      <c r="E48" s="57">
        <f>SUM($H$44:H48)</f>
        <v>31889.33276102916</v>
      </c>
      <c r="F48" s="47">
        <f t="shared" si="1"/>
        <v>1.25</v>
      </c>
      <c r="G48" s="6">
        <f t="shared" si="2"/>
        <v>5</v>
      </c>
      <c r="H48" s="14">
        <f>13*$B$42*POWER((1+($B$41/100)/$B$37),$B$37*0.25*G48)</f>
        <v>6638.3822053182812</v>
      </c>
      <c r="I48" s="6"/>
      <c r="J48" s="6"/>
      <c r="K48" s="6"/>
      <c r="L48" s="6"/>
      <c r="M48" s="6"/>
      <c r="N48" s="6"/>
    </row>
    <row r="49" spans="1:14" ht="13.2" x14ac:dyDescent="0.25">
      <c r="A49" s="10">
        <v>45658</v>
      </c>
      <c r="B49" s="51"/>
      <c r="C49" s="14"/>
      <c r="D49" s="51">
        <f t="shared" si="3"/>
        <v>0</v>
      </c>
      <c r="E49" s="57">
        <f>SUM($H$44:H49)</f>
        <v>38663.321243808408</v>
      </c>
      <c r="F49" s="47">
        <f t="shared" si="1"/>
        <v>1.5</v>
      </c>
      <c r="G49" s="6">
        <f t="shared" si="2"/>
        <v>6</v>
      </c>
      <c r="H49" s="14">
        <f>13*$B$42*POWER((1+($B$41/100)/$B$37),$B$37*0.25*G49)</f>
        <v>6773.9884827792494</v>
      </c>
      <c r="I49" s="6"/>
      <c r="J49" s="6"/>
      <c r="K49" s="6"/>
      <c r="L49" s="6"/>
      <c r="M49" s="6"/>
      <c r="N49" s="6"/>
    </row>
    <row r="50" spans="1:14" ht="13.2" x14ac:dyDescent="0.25">
      <c r="A50" s="10">
        <v>45748</v>
      </c>
      <c r="B50" s="51"/>
      <c r="C50" s="14"/>
      <c r="D50" s="51">
        <f t="shared" si="3"/>
        <v>0</v>
      </c>
      <c r="E50" s="57">
        <f>SUM($H$44:H50)</f>
        <v>45575.686116090699</v>
      </c>
      <c r="F50" s="47">
        <f t="shared" si="1"/>
        <v>1.75</v>
      </c>
      <c r="G50" s="6">
        <f t="shared" si="2"/>
        <v>7</v>
      </c>
      <c r="H50" s="14">
        <f>13*$B$42*POWER((1+($B$41/100)/$B$37),$B$37*0.25*G50)</f>
        <v>6912.3648722822891</v>
      </c>
      <c r="I50" s="6"/>
      <c r="J50" s="6"/>
      <c r="K50" s="6"/>
      <c r="L50" s="6"/>
      <c r="M50" s="6"/>
      <c r="N50" s="6"/>
    </row>
    <row r="51" spans="1:14" ht="13.2" x14ac:dyDescent="0.25">
      <c r="A51" s="10">
        <v>45839</v>
      </c>
      <c r="B51" s="51"/>
      <c r="C51" s="14"/>
      <c r="D51" s="51">
        <f t="shared" si="3"/>
        <v>0</v>
      </c>
      <c r="E51" s="57">
        <f>SUM($H$44:H51)</f>
        <v>52629.254076684352</v>
      </c>
      <c r="F51" s="47">
        <f t="shared" si="1"/>
        <v>2</v>
      </c>
      <c r="G51" s="6">
        <f t="shared" si="2"/>
        <v>8</v>
      </c>
      <c r="H51" s="14">
        <f>13*$B$42*POWER((1+($B$41/100)/$B$37),$B$37*0.25*G51)</f>
        <v>7053.5679605936548</v>
      </c>
      <c r="I51" s="6"/>
      <c r="J51" s="6"/>
      <c r="K51" s="6"/>
      <c r="L51" s="6"/>
      <c r="M51" s="6"/>
      <c r="N51" s="6"/>
    </row>
    <row r="52" spans="1:14" ht="13.2" x14ac:dyDescent="0.25">
      <c r="A52" s="10">
        <v>45931</v>
      </c>
      <c r="B52" s="51"/>
      <c r="C52" s="14"/>
      <c r="D52" s="51">
        <f t="shared" si="3"/>
        <v>0</v>
      </c>
      <c r="E52" s="57">
        <f>SUM($H$44:H52)</f>
        <v>59826.909567096307</v>
      </c>
      <c r="F52" s="47">
        <f t="shared" si="1"/>
        <v>2.25</v>
      </c>
      <c r="G52" s="6">
        <f t="shared" si="2"/>
        <v>9</v>
      </c>
      <c r="H52" s="14">
        <f>13*$B$42*POWER((1+($B$41/100)/$B$37),$B$37*0.25*G52)</f>
        <v>7197.6554904119521</v>
      </c>
      <c r="I52" s="6"/>
      <c r="J52" s="6"/>
      <c r="K52" s="6"/>
      <c r="L52" s="6"/>
      <c r="M52" s="6"/>
      <c r="N52" s="6"/>
    </row>
    <row r="53" spans="1:14" ht="13.2" x14ac:dyDescent="0.25">
      <c r="A53" s="10">
        <v>46023</v>
      </c>
      <c r="B53" s="51"/>
      <c r="C53" s="14"/>
      <c r="D53" s="51">
        <f t="shared" si="3"/>
        <v>0</v>
      </c>
      <c r="E53" s="57">
        <f>SUM($H$44:H53)</f>
        <v>67171.595951077383</v>
      </c>
      <c r="F53" s="47">
        <f t="shared" si="1"/>
        <v>2.5</v>
      </c>
      <c r="G53" s="6">
        <f t="shared" si="2"/>
        <v>10</v>
      </c>
      <c r="H53" s="14">
        <f>13*$B$42*POWER((1+($B$41/100)/$B$37),$B$37*0.25*G53)</f>
        <v>7344.6863839810685</v>
      </c>
      <c r="I53" s="6"/>
      <c r="J53" s="6"/>
      <c r="K53" s="6"/>
      <c r="L53" s="6"/>
      <c r="M53" s="6"/>
      <c r="N53" s="6"/>
    </row>
    <row r="54" spans="1:14" ht="13.2" x14ac:dyDescent="0.25">
      <c r="A54" s="10">
        <v>46113</v>
      </c>
      <c r="B54" s="51"/>
      <c r="C54" s="14"/>
      <c r="D54" s="51">
        <f t="shared" si="3"/>
        <v>0</v>
      </c>
      <c r="E54" s="57">
        <f>SUM($H$44:H54)</f>
        <v>74666.316718262839</v>
      </c>
      <c r="F54" s="47">
        <f t="shared" si="1"/>
        <v>2.75</v>
      </c>
      <c r="G54" s="6">
        <f t="shared" si="2"/>
        <v>11</v>
      </c>
      <c r="H54" s="14">
        <f>13*$B$42*POWER((1+($B$41/100)/$B$37),$B$37*0.25*G54)</f>
        <v>7494.7207671854594</v>
      </c>
      <c r="I54" s="6"/>
      <c r="J54" s="6"/>
      <c r="K54" s="6"/>
      <c r="L54" s="6"/>
      <c r="M54" s="6"/>
      <c r="N54" s="6"/>
    </row>
    <row r="55" spans="1:14" ht="13.2" x14ac:dyDescent="0.25">
      <c r="A55" s="10">
        <v>46204</v>
      </c>
      <c r="B55" s="51"/>
      <c r="C55" s="14"/>
      <c r="D55" s="51">
        <f t="shared" si="3"/>
        <v>0</v>
      </c>
      <c r="E55" s="57">
        <f>SUM($H$44:H55)</f>
        <v>82314.13671240049</v>
      </c>
      <c r="F55" s="47">
        <f t="shared" si="1"/>
        <v>3</v>
      </c>
      <c r="G55" s="6">
        <f t="shared" si="2"/>
        <v>12</v>
      </c>
      <c r="H55" s="14">
        <f>13*$B$42*POWER((1+($B$41/100)/$B$37),$B$37*0.25*G55)</f>
        <v>7647.8199941376515</v>
      </c>
      <c r="I55" s="6"/>
      <c r="J55" s="6"/>
      <c r="K55" s="6"/>
      <c r="L55" s="6"/>
      <c r="M55" s="6"/>
      <c r="N55" s="6"/>
    </row>
    <row r="56" spans="1:14" ht="13.2" x14ac:dyDescent="0.25">
      <c r="A56" s="10">
        <v>46296</v>
      </c>
      <c r="B56" s="51"/>
      <c r="C56" s="14"/>
      <c r="D56" s="51">
        <f t="shared" si="3"/>
        <v>0</v>
      </c>
      <c r="E56" s="57">
        <f>SUM($H$44:H56)</f>
        <v>90118.183384668504</v>
      </c>
      <c r="F56" s="47">
        <f t="shared" si="1"/>
        <v>3.25</v>
      </c>
      <c r="G56" s="6">
        <f t="shared" si="2"/>
        <v>13</v>
      </c>
      <c r="H56" s="14">
        <f>13*$B$42*POWER((1+($B$41/100)/$B$37),$B$37*0.25*G56)</f>
        <v>7804.046672268013</v>
      </c>
      <c r="I56" s="6"/>
      <c r="J56" s="6"/>
      <c r="K56" s="6"/>
      <c r="L56" s="6"/>
      <c r="M56" s="6"/>
      <c r="N56" s="6"/>
    </row>
    <row r="57" spans="1:14" ht="13.2" x14ac:dyDescent="0.25">
      <c r="A57" s="10">
        <v>46388</v>
      </c>
      <c r="B57" s="51"/>
      <c r="C57" s="14"/>
      <c r="D57" s="51">
        <f t="shared" si="3"/>
        <v>0</v>
      </c>
      <c r="E57" s="57">
        <f>SUM($H$44:H57)</f>
        <v>98081.648072595533</v>
      </c>
      <c r="F57" s="47">
        <f t="shared" si="1"/>
        <v>3.5</v>
      </c>
      <c r="G57" s="6">
        <f t="shared" si="2"/>
        <v>14</v>
      </c>
      <c r="H57" s="14">
        <f>13*$B$42*POWER((1+($B$41/100)/$B$37),$B$37*0.25*G57)</f>
        <v>7963.4646879270222</v>
      </c>
      <c r="I57" s="6"/>
      <c r="J57" s="6"/>
      <c r="K57" s="6"/>
      <c r="L57" s="6"/>
      <c r="M57" s="6"/>
      <c r="N57" s="6"/>
    </row>
    <row r="58" spans="1:14" ht="13.2" x14ac:dyDescent="0.25">
      <c r="A58" s="10">
        <v>46478</v>
      </c>
      <c r="B58" s="51"/>
      <c r="C58" s="14"/>
      <c r="D58" s="51">
        <f t="shared" si="3"/>
        <v>0</v>
      </c>
      <c r="E58" s="57">
        <f>SUM($H$44:H58)</f>
        <v>106207.7873051061</v>
      </c>
      <c r="F58" s="47">
        <f t="shared" si="1"/>
        <v>3.75</v>
      </c>
      <c r="G58" s="6">
        <f t="shared" si="2"/>
        <v>15</v>
      </c>
      <c r="H58" s="14">
        <f>13*$B$42*POWER((1+($B$41/100)/$B$37),$B$37*0.25*G58)</f>
        <v>8126.1392325105662</v>
      </c>
      <c r="I58" s="6"/>
      <c r="J58" s="6"/>
      <c r="K58" s="6"/>
      <c r="L58" s="6"/>
      <c r="M58" s="6"/>
      <c r="N58" s="6"/>
    </row>
    <row r="59" spans="1:14" ht="13.2" x14ac:dyDescent="0.25">
      <c r="A59" s="10">
        <v>46569</v>
      </c>
      <c r="B59" s="51"/>
      <c r="C59" s="14"/>
      <c r="D59" s="51">
        <f t="shared" si="3"/>
        <v>0</v>
      </c>
      <c r="E59" s="57">
        <f>SUM($H$44:H59)</f>
        <v>114499.92413422499</v>
      </c>
      <c r="F59" s="47">
        <f t="shared" si="1"/>
        <v>4</v>
      </c>
      <c r="G59" s="6">
        <f t="shared" si="2"/>
        <v>16</v>
      </c>
      <c r="H59" s="14">
        <f>13*$B$42*POWER((1+($B$41/100)/$B$37),$B$37*0.25*G59)</f>
        <v>8292.1368291188865</v>
      </c>
      <c r="I59" s="6"/>
      <c r="J59" s="6"/>
      <c r="K59" s="6"/>
      <c r="L59" s="6"/>
      <c r="M59" s="6"/>
      <c r="N59" s="6"/>
    </row>
    <row r="60" spans="1:14" ht="13.2" x14ac:dyDescent="0.25">
      <c r="A60" s="10">
        <v>46661</v>
      </c>
      <c r="B60" s="54"/>
      <c r="C60" s="14"/>
      <c r="D60" s="51">
        <f t="shared" si="3"/>
        <v>0</v>
      </c>
      <c r="E60" s="57">
        <f>SUM($H$44:H60)</f>
        <v>122961.44949398511</v>
      </c>
      <c r="F60" s="47">
        <f t="shared" si="1"/>
        <v>4.25</v>
      </c>
      <c r="G60" s="6">
        <f t="shared" si="2"/>
        <v>17</v>
      </c>
      <c r="H60" s="14">
        <f>13*$B$42*POWER((1+($B$41/100)/$B$37),$B$37*0.25*G60)</f>
        <v>8461.525359760124</v>
      </c>
      <c r="I60" s="6"/>
      <c r="J60" s="6"/>
      <c r="K60" s="6"/>
      <c r="L60" s="6"/>
      <c r="M60" s="6"/>
      <c r="N60" s="6"/>
    </row>
    <row r="61" spans="1:14" ht="13.2" x14ac:dyDescent="0.25">
      <c r="A61" s="10">
        <v>46753</v>
      </c>
      <c r="B61" s="54"/>
      <c r="C61" s="14"/>
      <c r="D61" s="51">
        <f t="shared" si="3"/>
        <v>0</v>
      </c>
      <c r="E61" s="57">
        <f>SUM($H$44:H61)</f>
        <v>131595.82358709467</v>
      </c>
      <c r="F61" s="47">
        <f t="shared" si="1"/>
        <v>4.5</v>
      </c>
      <c r="G61" s="6">
        <f t="shared" si="2"/>
        <v>18</v>
      </c>
      <c r="H61" s="14">
        <f>13*$B$42*POWER((1+($B$41/100)/$B$37),$B$37*0.25*G61)</f>
        <v>8634.3740931095508</v>
      </c>
      <c r="I61" s="6"/>
      <c r="J61" s="6"/>
      <c r="K61" s="6"/>
      <c r="L61" s="6"/>
      <c r="M61" s="6"/>
      <c r="N61" s="6"/>
    </row>
    <row r="62" spans="1:14" ht="13.2" x14ac:dyDescent="0.25">
      <c r="A62" s="10">
        <v>46844</v>
      </c>
      <c r="B62" s="54"/>
      <c r="C62" s="14"/>
      <c r="D62" s="51">
        <f t="shared" ref="D62:D77" si="4">C62-C61</f>
        <v>0</v>
      </c>
      <c r="E62" s="57">
        <f>SUM($H$44:H62)</f>
        <v>140406.57729993053</v>
      </c>
      <c r="F62" s="47">
        <f t="shared" si="1"/>
        <v>4.75</v>
      </c>
      <c r="G62" s="6">
        <f t="shared" si="2"/>
        <v>19</v>
      </c>
      <c r="H62" s="14">
        <f>13*$B$42*POWER((1+($B$41/100)/$B$37),$B$37*0.25*G62)</f>
        <v>8810.7537128358745</v>
      </c>
      <c r="I62" s="6"/>
      <c r="J62" s="6"/>
      <c r="K62" s="6"/>
      <c r="L62" s="6"/>
      <c r="M62" s="6"/>
      <c r="N62" s="6"/>
    </row>
    <row r="63" spans="1:14" ht="13.2" x14ac:dyDescent="0.25">
      <c r="A63" s="10">
        <v>46935</v>
      </c>
      <c r="B63" s="54"/>
      <c r="C63" s="14"/>
      <c r="D63" s="51">
        <f t="shared" si="4"/>
        <v>0</v>
      </c>
      <c r="E63" s="57">
        <f>SUM($H$44:H63)</f>
        <v>149397.31364643667</v>
      </c>
      <c r="F63" s="47">
        <f t="shared" si="1"/>
        <v>5</v>
      </c>
      <c r="G63" s="6">
        <f t="shared" si="2"/>
        <v>20</v>
      </c>
      <c r="H63" s="14">
        <f>13*$B$42*POWER((1+($B$41/100)/$B$37),$B$37*0.25*G63)</f>
        <v>8990.7363465061499</v>
      </c>
      <c r="I63" s="6"/>
      <c r="J63" s="6"/>
      <c r="K63" s="6"/>
      <c r="L63" s="6"/>
      <c r="M63" s="6"/>
      <c r="N63" s="6"/>
    </row>
    <row r="64" spans="1:14" ht="13.2" x14ac:dyDescent="0.25">
      <c r="A64" s="10">
        <v>47027</v>
      </c>
      <c r="B64" s="54"/>
      <c r="C64" s="14"/>
      <c r="D64" s="51">
        <f t="shared" si="4"/>
        <v>0</v>
      </c>
      <c r="E64" s="57">
        <f>SUM($H$44:H64)</f>
        <v>158571.70924151788</v>
      </c>
      <c r="F64" s="47">
        <f t="shared" si="1"/>
        <v>5.25</v>
      </c>
      <c r="G64" s="6">
        <f t="shared" si="2"/>
        <v>21</v>
      </c>
      <c r="H64" s="14">
        <f>13*$B$42*POWER((1+($B$41/100)/$B$37),$B$37*0.25*G64)</f>
        <v>9174.3955950811942</v>
      </c>
      <c r="I64" s="6"/>
      <c r="J64" s="6"/>
      <c r="K64" s="6"/>
      <c r="L64" s="6"/>
      <c r="M64" s="6"/>
      <c r="N64" s="6"/>
    </row>
    <row r="65" spans="1:14" ht="13.2" x14ac:dyDescent="0.25">
      <c r="A65" s="10">
        <v>47119</v>
      </c>
      <c r="B65" s="54"/>
      <c r="C65" s="14"/>
      <c r="D65" s="51">
        <f t="shared" si="4"/>
        <v>0</v>
      </c>
      <c r="E65" s="57">
        <f>SUM($H$44:H65)</f>
        <v>167933.51580453137</v>
      </c>
      <c r="F65" s="47">
        <f t="shared" si="1"/>
        <v>5.5</v>
      </c>
      <c r="G65" s="6">
        <f t="shared" si="2"/>
        <v>22</v>
      </c>
      <c r="H65" s="14">
        <f>13*$B$42*POWER((1+($B$41/100)/$B$37),$B$37*0.25*G65)</f>
        <v>9361.8065630134988</v>
      </c>
      <c r="I65" s="6"/>
      <c r="J65" s="6"/>
      <c r="K65" s="6"/>
      <c r="L65" s="6"/>
      <c r="M65" s="6"/>
      <c r="N65" s="6"/>
    </row>
    <row r="66" spans="1:14" ht="13.2" x14ac:dyDescent="0.25">
      <c r="A66" s="10">
        <v>47209</v>
      </c>
      <c r="B66" s="54"/>
      <c r="C66" s="14"/>
      <c r="D66" s="51">
        <f t="shared" si="4"/>
        <v>0</v>
      </c>
      <c r="E66" s="57">
        <f>SUM($H$44:H66)</f>
        <v>177486.5616934913</v>
      </c>
      <c r="F66" s="47">
        <f t="shared" si="1"/>
        <v>5.75</v>
      </c>
      <c r="G66" s="6">
        <f t="shared" si="2"/>
        <v>23</v>
      </c>
      <c r="H66" s="14">
        <f>13*$B$42*POWER((1+($B$41/100)/$B$37),$B$37*0.25*G66)</f>
        <v>9553.0458889599395</v>
      </c>
      <c r="I66" s="6"/>
      <c r="J66" s="6"/>
      <c r="K66" s="6"/>
      <c r="L66" s="6"/>
      <c r="M66" s="6"/>
      <c r="N66" s="6"/>
    </row>
    <row r="67" spans="1:14" ht="13.2" x14ac:dyDescent="0.25">
      <c r="A67" s="10">
        <v>47300</v>
      </c>
      <c r="B67" s="54"/>
      <c r="C67" s="14"/>
      <c r="D67" s="51">
        <f t="shared" si="4"/>
        <v>0</v>
      </c>
      <c r="E67" s="57">
        <f>SUM($H$44:H67)</f>
        <v>187234.75347061324</v>
      </c>
      <c r="F67" s="47">
        <f t="shared" si="1"/>
        <v>6</v>
      </c>
      <c r="G67" s="6">
        <f t="shared" si="2"/>
        <v>24</v>
      </c>
      <c r="H67" s="14">
        <f>13*$B$42*POWER((1+($B$41/100)/$B$37),$B$37*0.25*G67)</f>
        <v>9748.1917771219396</v>
      </c>
      <c r="I67" s="6"/>
      <c r="J67" s="6"/>
      <c r="K67" s="6"/>
      <c r="L67" s="6"/>
      <c r="M67" s="6"/>
      <c r="N67" s="6"/>
    </row>
    <row r="68" spans="1:14" ht="13.2" x14ac:dyDescent="0.25">
      <c r="A68" s="10">
        <v>47392</v>
      </c>
      <c r="B68" s="51"/>
      <c r="C68" s="14"/>
      <c r="D68" s="51">
        <f t="shared" si="4"/>
        <v>0</v>
      </c>
      <c r="E68" s="57">
        <f>SUM($H$44:H68)</f>
        <v>197182.07749983904</v>
      </c>
      <c r="F68" s="47">
        <f t="shared" si="1"/>
        <v>6.25</v>
      </c>
      <c r="G68" s="6">
        <f t="shared" si="2"/>
        <v>25</v>
      </c>
      <c r="H68" s="14">
        <f>13*$B$42*POWER((1+($B$41/100)/$B$37),$B$37*0.25*G68)</f>
        <v>9947.3240292257851</v>
      </c>
      <c r="I68" s="6"/>
      <c r="J68" s="6"/>
      <c r="K68" s="6"/>
      <c r="L68" s="6"/>
      <c r="M68" s="6"/>
      <c r="N68" s="6"/>
    </row>
    <row r="69" spans="1:14" ht="13.2" x14ac:dyDescent="0.25">
      <c r="A69" s="10">
        <v>47484</v>
      </c>
      <c r="B69" s="51"/>
      <c r="C69" s="14"/>
      <c r="D69" s="51">
        <f t="shared" si="4"/>
        <v>0</v>
      </c>
      <c r="E69" s="57">
        <f>SUM($H$44:H69)</f>
        <v>207332.60157699528</v>
      </c>
      <c r="F69" s="47">
        <f t="shared" si="1"/>
        <v>6.5</v>
      </c>
      <c r="G69" s="6">
        <f t="shared" si="2"/>
        <v>26</v>
      </c>
      <c r="H69" s="14">
        <f>13*$B$42*POWER((1+($B$41/100)/$B$37),$B$37*0.25*G69)</f>
        <v>10150.52407715624</v>
      </c>
      <c r="I69" s="6"/>
      <c r="J69" s="6"/>
      <c r="K69" s="6"/>
      <c r="L69" s="6"/>
      <c r="M69" s="6"/>
      <c r="N69" s="6"/>
    </row>
    <row r="70" spans="1:14" ht="13.2" x14ac:dyDescent="0.25">
      <c r="A70" s="10">
        <v>47574</v>
      </c>
      <c r="B70" s="51"/>
      <c r="C70" s="14"/>
      <c r="D70" s="51">
        <f t="shared" si="4"/>
        <v>0</v>
      </c>
      <c r="E70" s="57">
        <f>SUM($H$44:H70)</f>
        <v>217690.47659325207</v>
      </c>
      <c r="F70" s="47">
        <f t="shared" si="1"/>
        <v>6.75</v>
      </c>
      <c r="G70" s="6">
        <f t="shared" si="2"/>
        <v>27</v>
      </c>
      <c r="H70" s="14">
        <f>13*$B$42*POWER((1+($B$41/100)/$B$37),$B$37*0.25*G70)</f>
        <v>10357.875016256783</v>
      </c>
      <c r="I70" s="6"/>
      <c r="J70" s="6"/>
      <c r="K70" s="6"/>
      <c r="L70" s="6"/>
      <c r="M70" s="6"/>
      <c r="N70" s="6"/>
    </row>
    <row r="71" spans="1:14" ht="13.2" x14ac:dyDescent="0.25">
      <c r="A71" s="10">
        <v>47665</v>
      </c>
      <c r="B71" s="51"/>
      <c r="C71" s="14"/>
      <c r="D71" s="51">
        <f t="shared" si="4"/>
        <v>0</v>
      </c>
      <c r="E71" s="57">
        <f>SUM($H$44:H71)</f>
        <v>228259.93823256216</v>
      </c>
      <c r="F71" s="47">
        <f t="shared" si="1"/>
        <v>7</v>
      </c>
      <c r="G71" s="6">
        <f t="shared" si="2"/>
        <v>28</v>
      </c>
      <c r="H71" s="14">
        <f>13*$B$42*POWER((1+($B$41/100)/$B$37),$B$37*0.25*G71)</f>
        <v>10569.461639310102</v>
      </c>
      <c r="I71" s="6"/>
      <c r="J71" s="6"/>
      <c r="K71" s="6"/>
      <c r="L71" s="6"/>
      <c r="M71" s="6"/>
      <c r="N71" s="6"/>
    </row>
    <row r="72" spans="1:14" ht="13.2" x14ac:dyDescent="0.25">
      <c r="A72" s="10">
        <v>47757</v>
      </c>
      <c r="B72" s="51"/>
      <c r="C72" s="14"/>
      <c r="D72" s="51">
        <f t="shared" si="4"/>
        <v>0</v>
      </c>
      <c r="E72" s="57">
        <f>SUM($H$44:H72)</f>
        <v>239045.30870377488</v>
      </c>
      <c r="F72" s="47">
        <f t="shared" si="1"/>
        <v>7.25</v>
      </c>
      <c r="G72" s="6">
        <f t="shared" si="2"/>
        <v>29</v>
      </c>
      <c r="H72" s="14">
        <f>13*$B$42*POWER((1+($B$41/100)/$B$37),$B$37*0.25*G72)</f>
        <v>10785.370471212713</v>
      </c>
      <c r="I72" s="6"/>
      <c r="J72" s="6"/>
      <c r="K72" s="6"/>
      <c r="L72" s="6"/>
      <c r="M72" s="6"/>
      <c r="N72" s="6"/>
    </row>
    <row r="73" spans="1:14" ht="13.2" x14ac:dyDescent="0.25">
      <c r="A73" s="10">
        <v>47849</v>
      </c>
      <c r="B73" s="51"/>
      <c r="C73" s="14"/>
      <c r="D73" s="51">
        <f t="shared" si="4"/>
        <v>0</v>
      </c>
      <c r="E73" s="57">
        <f>SUM($H$44:H73)</f>
        <v>250050.99850813279</v>
      </c>
      <c r="F73" s="47">
        <f t="shared" si="1"/>
        <v>7.5</v>
      </c>
      <c r="G73" s="6">
        <f t="shared" si="2"/>
        <v>30</v>
      </c>
      <c r="H73" s="14">
        <f>13*$B$42*POWER((1+($B$41/100)/$B$37),$B$37*0.25*G73)</f>
        <v>11005.689804357902</v>
      </c>
      <c r="I73" s="6"/>
      <c r="J73" s="6"/>
      <c r="K73" s="6"/>
      <c r="L73" s="6"/>
      <c r="M73" s="6"/>
      <c r="N73" s="6"/>
    </row>
    <row r="74" spans="1:14" ht="13.2" x14ac:dyDescent="0.25">
      <c r="A74" s="10">
        <v>47939</v>
      </c>
      <c r="B74" s="51"/>
      <c r="C74" s="14"/>
      <c r="D74" s="51">
        <f t="shared" si="4"/>
        <v>0</v>
      </c>
      <c r="E74" s="57">
        <f>SUM($H$44:H74)</f>
        <v>261281.50824287426</v>
      </c>
      <c r="F74" s="47">
        <f t="shared" si="1"/>
        <v>7.75</v>
      </c>
      <c r="G74" s="6">
        <f t="shared" si="2"/>
        <v>31</v>
      </c>
      <c r="H74" s="14">
        <f>13*$B$42*POWER((1+($B$41/100)/$B$37),$B$37*0.25*G74)</f>
        <v>11230.509734741461</v>
      </c>
      <c r="I74" s="6"/>
      <c r="J74" s="6"/>
      <c r="K74" s="6"/>
      <c r="L74" s="6"/>
      <c r="M74" s="6"/>
      <c r="N74" s="6"/>
    </row>
    <row r="75" spans="1:14" ht="13.2" x14ac:dyDescent="0.25">
      <c r="A75" s="10">
        <v>48030</v>
      </c>
      <c r="B75" s="51"/>
      <c r="C75" s="14"/>
      <c r="D75" s="51">
        <f t="shared" si="4"/>
        <v>0</v>
      </c>
      <c r="E75" s="57">
        <f>SUM($H$44:H75)</f>
        <v>272741.43044167926</v>
      </c>
      <c r="F75" s="47">
        <f t="shared" si="1"/>
        <v>8</v>
      </c>
      <c r="G75" s="6">
        <f t="shared" si="2"/>
        <v>32</v>
      </c>
      <c r="H75" s="14">
        <f>13*$B$42*POWER((1+($B$41/100)/$B$37),$B$37*0.25*G75)</f>
        <v>11459.922198804974</v>
      </c>
      <c r="I75" s="6"/>
      <c r="J75" s="6"/>
      <c r="K75" s="6"/>
      <c r="L75" s="6"/>
      <c r="M75" s="6"/>
      <c r="N75" s="6"/>
    </row>
    <row r="76" spans="1:14" ht="13.2" x14ac:dyDescent="0.25">
      <c r="A76" s="10">
        <v>48122</v>
      </c>
      <c r="B76" s="51"/>
      <c r="C76" s="14"/>
      <c r="D76" s="51">
        <f t="shared" si="4"/>
        <v>0</v>
      </c>
      <c r="E76" s="57">
        <f>SUM($H$44:H76)</f>
        <v>284435.45145271102</v>
      </c>
      <c r="F76" s="47">
        <f t="shared" si="1"/>
        <v>8.25</v>
      </c>
      <c r="G76" s="6">
        <f t="shared" si="2"/>
        <v>33</v>
      </c>
      <c r="H76" s="14">
        <f>13*$B$42*POWER((1+($B$41/100)/$B$37),$B$37*0.25*G76)</f>
        <v>11694.021011031729</v>
      </c>
      <c r="I76" s="6"/>
      <c r="J76" s="6"/>
      <c r="K76" s="6"/>
      <c r="L76" s="6"/>
      <c r="M76" s="6"/>
      <c r="N76" s="6"/>
    </row>
    <row r="77" spans="1:14" ht="13.2" x14ac:dyDescent="0.25">
      <c r="A77" s="10">
        <v>48214</v>
      </c>
      <c r="B77" s="51"/>
      <c r="C77" s="14"/>
      <c r="D77" s="51">
        <f t="shared" si="4"/>
        <v>0</v>
      </c>
      <c r="E77" s="57">
        <f>SUM($H$44:H77)</f>
        <v>296368.35335502162</v>
      </c>
      <c r="F77" s="47">
        <f t="shared" si="1"/>
        <v>8.5</v>
      </c>
      <c r="G77" s="6">
        <f t="shared" si="2"/>
        <v>34</v>
      </c>
      <c r="H77" s="14">
        <f>13*$B$42*POWER((1+($B$41/100)/$B$37),$B$37*0.25*G77)</f>
        <v>11932.901902310621</v>
      </c>
      <c r="I77" s="6"/>
      <c r="J77" s="6"/>
      <c r="K77" s="6"/>
      <c r="L77" s="6"/>
      <c r="M77" s="6"/>
      <c r="N77" s="6"/>
    </row>
    <row r="78" spans="1:14" ht="13.2" x14ac:dyDescent="0.25">
      <c r="A78" s="10">
        <v>48305</v>
      </c>
      <c r="B78" s="51"/>
      <c r="C78" s="14"/>
      <c r="D78" s="51">
        <f t="shared" ref="D78:D87" si="5">C78-C77</f>
        <v>0</v>
      </c>
      <c r="E78" s="57">
        <f>SUM($H$44:H78)</f>
        <v>308545.01591410534</v>
      </c>
      <c r="F78" s="47">
        <f t="shared" si="1"/>
        <v>8.75</v>
      </c>
      <c r="G78" s="6">
        <f t="shared" si="2"/>
        <v>35</v>
      </c>
      <c r="H78" s="14">
        <f>13*$B$42*POWER((1+($B$41/100)/$B$37),$B$37*0.25*G78)</f>
        <v>12176.662559083721</v>
      </c>
      <c r="I78" s="6"/>
      <c r="J78" s="6"/>
      <c r="K78" s="6"/>
      <c r="L78" s="6"/>
      <c r="M78" s="6"/>
      <c r="N78" s="6"/>
    </row>
    <row r="79" spans="1:14" ht="13.2" x14ac:dyDescent="0.25">
      <c r="A79" s="10">
        <v>48396</v>
      </c>
      <c r="B79" s="51"/>
      <c r="C79" s="14"/>
      <c r="D79" s="51">
        <f t="shared" si="5"/>
        <v>0</v>
      </c>
      <c r="E79" s="57">
        <f>SUM($H$44:H79)</f>
        <v>320970.41857739893</v>
      </c>
      <c r="F79" s="47">
        <f t="shared" si="1"/>
        <v>9</v>
      </c>
      <c r="G79" s="6">
        <f t="shared" si="2"/>
        <v>36</v>
      </c>
      <c r="H79" s="14">
        <f>13*$B$42*POWER((1+($B$41/100)/$B$37),$B$37*0.25*G79)</f>
        <v>12425.402663293573</v>
      </c>
      <c r="I79" s="6"/>
      <c r="J79" s="6"/>
      <c r="K79" s="6"/>
      <c r="L79" s="6"/>
      <c r="M79" s="6"/>
      <c r="N79" s="6"/>
    </row>
    <row r="80" spans="1:14" ht="13.2" x14ac:dyDescent="0.25">
      <c r="A80" s="10">
        <v>48488</v>
      </c>
      <c r="B80" s="51"/>
      <c r="C80" s="14"/>
      <c r="D80" s="51">
        <f t="shared" si="5"/>
        <v>0</v>
      </c>
      <c r="E80" s="57">
        <f>SUM($H$44:H80)</f>
        <v>333649.64251054544</v>
      </c>
      <c r="F80" s="47">
        <f t="shared" si="1"/>
        <v>9.25</v>
      </c>
      <c r="G80" s="6">
        <f t="shared" si="2"/>
        <v>37</v>
      </c>
      <c r="H80" s="14">
        <f>13*$B$42*POWER((1+($B$41/100)/$B$37),$B$37*0.25*G80)</f>
        <v>12679.223933146481</v>
      </c>
      <c r="I80" s="6"/>
      <c r="J80" s="6"/>
      <c r="K80" s="6"/>
      <c r="L80" s="6"/>
      <c r="M80" s="6"/>
      <c r="N80" s="6"/>
    </row>
    <row r="81" spans="1:14" ht="13.2" x14ac:dyDescent="0.25">
      <c r="A81" s="10">
        <v>48580</v>
      </c>
      <c r="B81" s="51"/>
      <c r="C81" s="14"/>
      <c r="D81" s="51">
        <f t="shared" si="5"/>
        <v>0</v>
      </c>
      <c r="E81" s="57">
        <f>SUM($H$44:H81)</f>
        <v>346587.87267525395</v>
      </c>
      <c r="F81" s="47">
        <f t="shared" si="1"/>
        <v>9.5</v>
      </c>
      <c r="G81" s="6">
        <f t="shared" si="2"/>
        <v>38</v>
      </c>
      <c r="H81" s="14">
        <f>13*$B$42*POWER((1+($B$41/100)/$B$37),$B$37*0.25*G81)</f>
        <v>12938.230164708522</v>
      </c>
      <c r="I81" s="6"/>
      <c r="J81" s="6"/>
      <c r="K81" s="6"/>
      <c r="L81" s="6"/>
      <c r="M81" s="6"/>
      <c r="N81" s="6"/>
    </row>
    <row r="82" spans="1:14" ht="13.2" x14ac:dyDescent="0.25">
      <c r="A82" s="10">
        <v>48670</v>
      </c>
      <c r="B82" s="55"/>
      <c r="C82" s="14"/>
      <c r="D82" s="51">
        <f t="shared" si="5"/>
        <v>0</v>
      </c>
      <c r="E82" s="57">
        <f>SUM($H$44:H82)</f>
        <v>359790.39994960523</v>
      </c>
      <c r="F82" s="47">
        <f t="shared" si="1"/>
        <v>9.75</v>
      </c>
      <c r="G82" s="6">
        <f t="shared" si="2"/>
        <v>39</v>
      </c>
      <c r="H82" s="14">
        <f>13*$B$42*POWER((1+($B$41/100)/$B$37),$B$37*0.25*G82)</f>
        <v>13202.527274351251</v>
      </c>
      <c r="I82" s="6"/>
      <c r="J82" s="6"/>
      <c r="K82" s="6"/>
      <c r="L82" s="6"/>
      <c r="M82" s="6"/>
      <c r="N82" s="6"/>
    </row>
    <row r="83" spans="1:14" ht="13.2" x14ac:dyDescent="0.25">
      <c r="A83" s="10">
        <v>48761</v>
      </c>
      <c r="B83" s="55"/>
      <c r="C83" s="14"/>
      <c r="D83" s="51">
        <f t="shared" si="5"/>
        <v>0</v>
      </c>
      <c r="E83" s="57">
        <f>SUM($H$44:H83)</f>
        <v>373262.6232916697</v>
      </c>
      <c r="F83" s="47">
        <f t="shared" si="1"/>
        <v>10</v>
      </c>
      <c r="G83" s="6">
        <f t="shared" si="2"/>
        <v>40</v>
      </c>
      <c r="H83" s="14">
        <f>13*$B$42*POWER((1+($B$41/100)/$B$37),$B$37*0.25*G83)</f>
        <v>13472.223342064457</v>
      </c>
      <c r="I83" s="6"/>
      <c r="J83" s="6"/>
      <c r="K83" s="6"/>
      <c r="L83" s="6"/>
      <c r="M83" s="6"/>
      <c r="N83" s="6"/>
    </row>
    <row r="84" spans="1:14" ht="13.2" x14ac:dyDescent="0.25">
      <c r="A84" s="10">
        <v>48853</v>
      </c>
      <c r="B84" s="55"/>
      <c r="C84" s="14"/>
      <c r="D84" s="51">
        <f t="shared" si="5"/>
        <v>0</v>
      </c>
      <c r="E84" s="57">
        <f>SUM($H$44:H84)</f>
        <v>387010.05194732343</v>
      </c>
      <c r="F84" s="47">
        <f t="shared" si="1"/>
        <v>10.25</v>
      </c>
      <c r="G84" s="6">
        <f t="shared" si="2"/>
        <v>41</v>
      </c>
      <c r="H84" s="14">
        <f>13*$B$42*POWER((1+($B$41/100)/$B$37),$B$37*0.25*G84)</f>
        <v>13747.428655653739</v>
      </c>
      <c r="I84" s="6"/>
      <c r="J84" s="6"/>
      <c r="K84" s="6"/>
      <c r="L84" s="6"/>
      <c r="M84" s="6"/>
      <c r="N84" s="6"/>
    </row>
    <row r="85" spans="1:14" ht="13.2" x14ac:dyDescent="0.25">
      <c r="A85" s="10">
        <v>48945</v>
      </c>
      <c r="B85" s="56"/>
      <c r="C85" s="14"/>
      <c r="D85" s="51">
        <f t="shared" si="5"/>
        <v>0</v>
      </c>
      <c r="E85" s="57">
        <f>SUM($H$44:H85)</f>
        <v>401038.30770316429</v>
      </c>
      <c r="F85" s="47">
        <f t="shared" si="1"/>
        <v>10.5</v>
      </c>
      <c r="G85" s="6">
        <f t="shared" si="2"/>
        <v>42</v>
      </c>
      <c r="H85" s="14">
        <f>13*$B$42*POWER((1+($B$41/100)/$B$37),$B$37*0.25*G85)</f>
        <v>14028.255755840879</v>
      </c>
      <c r="I85" s="6"/>
      <c r="J85" s="6"/>
      <c r="K85" s="6"/>
      <c r="L85" s="6"/>
      <c r="M85" s="6"/>
      <c r="N85" s="6"/>
    </row>
    <row r="86" spans="1:14" ht="13.2" x14ac:dyDescent="0.25">
      <c r="A86" s="10">
        <v>49035</v>
      </c>
      <c r="B86" s="51"/>
      <c r="C86" s="14"/>
      <c r="D86" s="51">
        <f t="shared" si="5"/>
        <v>0</v>
      </c>
      <c r="E86" s="57">
        <f>SUM($H$44:H86)</f>
        <v>415353.12718544982</v>
      </c>
      <c r="F86" s="47">
        <f t="shared" si="1"/>
        <v>10.75</v>
      </c>
      <c r="G86" s="6">
        <f t="shared" si="2"/>
        <v>43</v>
      </c>
      <c r="H86" s="14">
        <f>13*$B$42*POWER((1+($B$41/100)/$B$37),$B$37*0.25*G86)</f>
        <v>14314.819482285546</v>
      </c>
      <c r="I86" s="6"/>
      <c r="J86" s="6"/>
      <c r="K86" s="6"/>
      <c r="L86" s="6"/>
      <c r="M86" s="6"/>
      <c r="N86" s="6"/>
    </row>
    <row r="87" spans="1:14" ht="13.2" x14ac:dyDescent="0.25">
      <c r="A87" s="10">
        <v>49126</v>
      </c>
      <c r="B87" s="51"/>
      <c r="C87" s="14"/>
      <c r="D87" s="51">
        <f t="shared" si="5"/>
        <v>0</v>
      </c>
      <c r="E87" s="57">
        <f>SUM($H$44:H87)</f>
        <v>429960.36420599691</v>
      </c>
      <c r="F87" s="47">
        <f t="shared" si="1"/>
        <v>11</v>
      </c>
      <c r="G87" s="6">
        <f t="shared" si="2"/>
        <v>44</v>
      </c>
      <c r="H87" s="14">
        <f>13*$B$42*POWER((1+($B$41/100)/$B$37),$B$37*0.25*G87)</f>
        <v>14607.2370205471</v>
      </c>
      <c r="I87" s="6"/>
      <c r="J87" s="6"/>
      <c r="K87" s="6"/>
      <c r="L87" s="6"/>
      <c r="M87" s="6"/>
      <c r="N87" s="6"/>
    </row>
    <row r="88" spans="1:14" ht="13.2" x14ac:dyDescent="0.25">
      <c r="A88" s="10">
        <v>49218</v>
      </c>
      <c r="B88" s="51"/>
      <c r="C88" s="14"/>
      <c r="D88" s="51">
        <f>C88-C87</f>
        <v>0</v>
      </c>
      <c r="E88" s="57">
        <f>SUM($H$44:H88)</f>
        <v>444865.99215600261</v>
      </c>
      <c r="F88" s="47">
        <f t="shared" si="1"/>
        <v>11.25</v>
      </c>
      <c r="G88" s="6">
        <f t="shared" si="2"/>
        <v>45</v>
      </c>
      <c r="H88" s="14">
        <f>13*$B$42*POWER((1+($B$41/100)/$B$37),$B$37*0.25*G88)</f>
        <v>14905.627950005715</v>
      </c>
      <c r="I88" s="6"/>
      <c r="J88" s="6"/>
      <c r="K88" s="6"/>
      <c r="L88" s="6"/>
      <c r="M88" s="6"/>
      <c r="N88" s="6"/>
    </row>
    <row r="89" spans="1:14" ht="13.2" x14ac:dyDescent="0.25">
      <c r="A89" s="10">
        <v>49310</v>
      </c>
      <c r="B89" s="51"/>
      <c r="C89" s="14"/>
      <c r="D89" s="51">
        <f t="shared" ref="D89:D115" si="6">C89-C88</f>
        <v>0</v>
      </c>
      <c r="E89" s="57">
        <f>SUM($H$44:H89)</f>
        <v>460076.10644876503</v>
      </c>
      <c r="F89" s="47">
        <f t="shared" si="1"/>
        <v>11.5</v>
      </c>
      <c r="G89" s="6">
        <f t="shared" si="2"/>
        <v>46</v>
      </c>
      <c r="H89" s="14">
        <f>13*$B$42*POWER((1+($B$41/100)/$B$37),$B$37*0.25*G89)</f>
        <v>15210.114292762402</v>
      </c>
      <c r="I89" s="6"/>
      <c r="J89" s="6"/>
      <c r="K89" s="6"/>
      <c r="L89" s="6"/>
      <c r="M89" s="6"/>
      <c r="N89" s="6"/>
    </row>
    <row r="90" spans="1:14" ht="13.2" x14ac:dyDescent="0.25">
      <c r="A90" s="10">
        <v>49400</v>
      </c>
      <c r="B90" s="51"/>
      <c r="C90" s="14"/>
      <c r="D90" s="51">
        <f t="shared" si="6"/>
        <v>0</v>
      </c>
      <c r="E90" s="57">
        <f>SUM($H$44:H90)</f>
        <v>475596.92701230303</v>
      </c>
      <c r="F90" s="47">
        <f t="shared" si="1"/>
        <v>11.75</v>
      </c>
      <c r="G90" s="6">
        <f t="shared" si="2"/>
        <v>47</v>
      </c>
      <c r="H90" s="14">
        <f>13*$B$42*POWER((1+($B$41/100)/$B$37),$B$37*0.25*G90)</f>
        <v>15520.820563537978</v>
      </c>
      <c r="I90" s="6"/>
      <c r="J90" s="6"/>
      <c r="K90" s="6"/>
      <c r="L90" s="6"/>
      <c r="M90" s="6"/>
      <c r="N90" s="6"/>
    </row>
    <row r="91" spans="1:14" ht="13.2" x14ac:dyDescent="0.25">
      <c r="A91" s="10">
        <v>49491</v>
      </c>
      <c r="B91" s="51"/>
      <c r="C91" s="14"/>
      <c r="D91" s="51">
        <f t="shared" si="6"/>
        <v>0</v>
      </c>
      <c r="E91" s="57">
        <f>SUM($H$44:H91)</f>
        <v>491434.80083289434</v>
      </c>
      <c r="F91" s="47">
        <f t="shared" si="1"/>
        <v>12</v>
      </c>
      <c r="G91" s="6">
        <f t="shared" si="2"/>
        <v>48</v>
      </c>
      <c r="H91" s="14">
        <f>13*$B$42*POWER((1+($B$41/100)/$B$37),$B$37*0.25*G91)</f>
        <v>15837.873820591307</v>
      </c>
      <c r="I91" s="6"/>
      <c r="J91" s="6"/>
      <c r="K91" s="6"/>
      <c r="L91" s="6"/>
      <c r="M91" s="6"/>
      <c r="N91" s="6"/>
    </row>
    <row r="92" spans="1:14" ht="13.2" x14ac:dyDescent="0.25">
      <c r="A92" s="10">
        <v>49583</v>
      </c>
      <c r="B92" s="51"/>
      <c r="C92" s="14"/>
      <c r="D92" s="51">
        <f t="shared" si="6"/>
        <v>0</v>
      </c>
      <c r="E92" s="57">
        <f>SUM($H$44:H92)</f>
        <v>507596.20455057203</v>
      </c>
      <c r="F92" s="47">
        <f t="shared" si="1"/>
        <v>12.25</v>
      </c>
      <c r="G92" s="6">
        <f t="shared" si="2"/>
        <v>49</v>
      </c>
      <c r="H92" s="14">
        <f>13*$B$42*POWER((1+($B$41/100)/$B$37),$B$37*0.25*G92)</f>
        <v>16161.403717677716</v>
      </c>
      <c r="I92" s="6"/>
      <c r="J92" s="6"/>
      <c r="K92" s="6"/>
      <c r="L92" s="6"/>
      <c r="M92" s="6"/>
      <c r="N92" s="6"/>
    </row>
    <row r="93" spans="1:14" ht="13.2" x14ac:dyDescent="0.25">
      <c r="A93" s="10">
        <v>49675</v>
      </c>
      <c r="B93" s="51"/>
      <c r="C93" s="14"/>
      <c r="D93" s="51">
        <f t="shared" si="6"/>
        <v>0</v>
      </c>
      <c r="E93" s="57">
        <f>SUM($H$44:H93)</f>
        <v>524087.74710764084</v>
      </c>
      <c r="F93" s="47">
        <f t="shared" si="1"/>
        <v>12.5</v>
      </c>
      <c r="G93" s="6">
        <f t="shared" si="2"/>
        <v>50</v>
      </c>
      <c r="H93" s="14">
        <f>13*$B$42*POWER((1+($B$41/100)/$B$37),$B$37*0.25*G93)</f>
        <v>16491.542557068788</v>
      </c>
      <c r="I93" s="6"/>
      <c r="J93" s="6"/>
      <c r="K93" s="6"/>
      <c r="L93" s="6"/>
      <c r="M93" s="6"/>
      <c r="N93" s="6"/>
    </row>
    <row r="94" spans="1:14" ht="13.2" x14ac:dyDescent="0.25">
      <c r="A94" s="10">
        <v>49766</v>
      </c>
      <c r="B94" s="51"/>
      <c r="C94" s="14"/>
      <c r="D94" s="51">
        <f t="shared" si="6"/>
        <v>0</v>
      </c>
      <c r="E94" s="57">
        <f>SUM($H$44:H94)</f>
        <v>540916.17245129601</v>
      </c>
      <c r="F94" s="47">
        <f t="shared" si="1"/>
        <v>12.75</v>
      </c>
      <c r="G94" s="6">
        <f t="shared" si="2"/>
        <v>51</v>
      </c>
      <c r="H94" s="14">
        <f>13*$B$42*POWER((1+($B$41/100)/$B$37),$B$37*0.25*G94)</f>
        <v>16828.425343655199</v>
      </c>
      <c r="I94" s="6"/>
      <c r="J94" s="6"/>
      <c r="K94" s="6"/>
      <c r="L94" s="6"/>
      <c r="M94" s="6"/>
      <c r="N94" s="6"/>
    </row>
    <row r="95" spans="1:14" ht="13.2" x14ac:dyDescent="0.25">
      <c r="A95" s="10">
        <v>49857</v>
      </c>
      <c r="B95" s="58"/>
      <c r="C95" s="14"/>
      <c r="D95" s="51">
        <f t="shared" si="6"/>
        <v>0</v>
      </c>
      <c r="E95" s="57">
        <f>SUM($H$44:H95)</f>
        <v>558088.36229145073</v>
      </c>
      <c r="F95" s="47">
        <f t="shared" si="1"/>
        <v>13</v>
      </c>
      <c r="G95" s="6">
        <f t="shared" si="2"/>
        <v>52</v>
      </c>
      <c r="H95" s="14">
        <f>13*$B$42*POWER((1+($B$41/100)/$B$37),$B$37*0.25*G95)</f>
        <v>17172.189840154755</v>
      </c>
      <c r="I95" s="6"/>
      <c r="J95" s="6"/>
      <c r="K95" s="6"/>
      <c r="L95" s="6"/>
      <c r="M95" s="6"/>
      <c r="N95" s="6"/>
    </row>
    <row r="96" spans="1:14" ht="13.2" x14ac:dyDescent="0.25">
      <c r="A96" s="10">
        <v>49949</v>
      </c>
      <c r="B96" s="51"/>
      <c r="C96" s="14"/>
      <c r="D96" s="51">
        <f t="shared" si="6"/>
        <v>0</v>
      </c>
      <c r="E96" s="57">
        <f>SUM($H$44:H96)</f>
        <v>575611.33891489904</v>
      </c>
      <c r="F96" s="47">
        <f t="shared" si="1"/>
        <v>13.25</v>
      </c>
      <c r="G96" s="6">
        <f t="shared" si="2"/>
        <v>53</v>
      </c>
      <c r="H96" s="14">
        <f>13*$B$42*POWER((1+($B$41/100)/$B$37),$B$37*0.25*G96)</f>
        <v>17522.976623448263</v>
      </c>
      <c r="I96" s="6"/>
      <c r="J96" s="6"/>
      <c r="K96" s="6"/>
      <c r="L96" s="6"/>
      <c r="M96" s="6"/>
      <c r="N96" s="6"/>
    </row>
    <row r="97" spans="1:14" ht="13.2" x14ac:dyDescent="0.25">
      <c r="A97" s="10">
        <v>50041</v>
      </c>
      <c r="B97" s="56"/>
      <c r="C97" s="14"/>
      <c r="D97" s="51">
        <f t="shared" si="6"/>
        <v>0</v>
      </c>
      <c r="E97" s="57">
        <f>SUM($H$44:H97)</f>
        <v>593492.26805696508</v>
      </c>
      <c r="F97" s="47">
        <f t="shared" si="1"/>
        <v>13.5</v>
      </c>
      <c r="G97" s="6">
        <f t="shared" si="2"/>
        <v>54</v>
      </c>
      <c r="H97" s="14">
        <f>13*$B$42*POWER((1+($B$41/100)/$B$37),$B$37*0.25*G97)</f>
        <v>17880.929142066085</v>
      </c>
      <c r="I97" s="6"/>
      <c r="J97" s="6"/>
      <c r="K97" s="6"/>
      <c r="L97" s="6"/>
      <c r="M97" s="6"/>
      <c r="N97" s="6"/>
    </row>
    <row r="98" spans="1:14" ht="13.2" x14ac:dyDescent="0.25">
      <c r="A98" s="10">
        <v>50131</v>
      </c>
      <c r="B98" s="55"/>
      <c r="C98" s="14"/>
      <c r="D98" s="51">
        <f t="shared" si="6"/>
        <v>0</v>
      </c>
      <c r="E98" s="57">
        <f>SUM($H$44:H98)</f>
        <v>611738.46183181414</v>
      </c>
      <c r="F98" s="47">
        <f t="shared" si="1"/>
        <v>13.75</v>
      </c>
      <c r="G98" s="6">
        <f t="shared" si="2"/>
        <v>55</v>
      </c>
      <c r="H98" s="14">
        <f>13*$B$42*POWER((1+($B$41/100)/$B$37),$B$37*0.25*G98)</f>
        <v>18246.193774849104</v>
      </c>
      <c r="I98" s="6"/>
      <c r="J98" s="6"/>
      <c r="K98" s="6"/>
      <c r="L98" s="6"/>
      <c r="M98" s="6"/>
      <c r="N98" s="6"/>
    </row>
    <row r="99" spans="1:14" ht="13.2" x14ac:dyDescent="0.25">
      <c r="A99" s="10">
        <v>50222</v>
      </c>
      <c r="B99" s="51"/>
      <c r="C99" s="14"/>
      <c r="D99" s="51">
        <f t="shared" si="6"/>
        <v>0</v>
      </c>
      <c r="E99" s="57">
        <f>SUM($H$44:H99)</f>
        <v>630357.38172262209</v>
      </c>
      <c r="F99" s="47">
        <f t="shared" si="1"/>
        <v>14</v>
      </c>
      <c r="G99" s="6">
        <f t="shared" si="2"/>
        <v>56</v>
      </c>
      <c r="H99" s="14">
        <f>13*$B$42*POWER((1+($B$41/100)/$B$37),$B$37*0.25*G99)</f>
        <v>18618.919890807967</v>
      </c>
      <c r="I99" s="6"/>
      <c r="J99" s="6"/>
      <c r="K99" s="6"/>
      <c r="L99" s="6"/>
      <c r="M99" s="6"/>
      <c r="N99" s="6"/>
    </row>
    <row r="100" spans="1:14" ht="13.2" x14ac:dyDescent="0.25">
      <c r="A100" s="10">
        <v>50314</v>
      </c>
      <c r="B100" s="51"/>
      <c r="C100" s="14"/>
      <c r="D100" s="51">
        <f t="shared" si="6"/>
        <v>0</v>
      </c>
      <c r="E100" s="57">
        <f>SUM($H$44:H100)</f>
        <v>649356.64163282723</v>
      </c>
      <c r="F100" s="47">
        <f t="shared" si="1"/>
        <v>14.25</v>
      </c>
      <c r="G100" s="6">
        <f t="shared" si="2"/>
        <v>57</v>
      </c>
      <c r="H100" s="14">
        <f>13*$B$42*POWER((1+($B$41/100)/$B$37),$B$37*0.25*G100)</f>
        <v>18999.259910205124</v>
      </c>
      <c r="I100" s="6"/>
      <c r="J100" s="6"/>
      <c r="K100" s="6"/>
      <c r="L100" s="6"/>
      <c r="M100" s="6"/>
      <c r="N100" s="6"/>
    </row>
    <row r="101" spans="1:14" ht="13.2" x14ac:dyDescent="0.25">
      <c r="A101" s="10">
        <v>50406</v>
      </c>
      <c r="B101" s="51"/>
      <c r="C101" s="14"/>
      <c r="D101" s="51">
        <f t="shared" si="6"/>
        <v>0</v>
      </c>
      <c r="E101" s="57">
        <f>SUM($H$44:H101)</f>
        <v>668744.01099971181</v>
      </c>
      <c r="F101" s="47">
        <f t="shared" si="1"/>
        <v>14.5</v>
      </c>
      <c r="G101" s="6">
        <f t="shared" si="2"/>
        <v>58</v>
      </c>
      <c r="H101" s="14">
        <f>13*$B$42*POWER((1+($B$41/100)/$B$37),$B$37*0.25*G101)</f>
        <v>19387.36936688453</v>
      </c>
      <c r="I101" s="6"/>
      <c r="J101" s="6"/>
      <c r="K101" s="6"/>
      <c r="L101" s="6"/>
      <c r="M101" s="6"/>
      <c r="N101" s="6"/>
    </row>
    <row r="102" spans="1:14" ht="13.2" x14ac:dyDescent="0.25">
      <c r="A102" s="10">
        <v>50496</v>
      </c>
      <c r="B102" s="51"/>
      <c r="C102" s="14"/>
      <c r="D102" s="51">
        <f t="shared" si="6"/>
        <v>0</v>
      </c>
      <c r="E102" s="57">
        <f>SUM($H$44:H102)</f>
        <v>688527.41797158658</v>
      </c>
      <c r="F102" s="47">
        <f t="shared" si="1"/>
        <v>14.75</v>
      </c>
      <c r="G102" s="6">
        <f t="shared" si="2"/>
        <v>59</v>
      </c>
      <c r="H102" s="14">
        <f>13*$B$42*POWER((1+($B$41/100)/$B$37),$B$37*0.25*G102)</f>
        <v>19783.406971874756</v>
      </c>
      <c r="I102" s="6"/>
      <c r="J102" s="6"/>
      <c r="K102" s="6"/>
      <c r="L102" s="6"/>
      <c r="M102" s="6"/>
      <c r="N102" s="6"/>
    </row>
    <row r="103" spans="1:14" ht="13.2" x14ac:dyDescent="0.25">
      <c r="A103" s="10">
        <v>50587</v>
      </c>
      <c r="B103" s="51"/>
      <c r="C103" s="14"/>
      <c r="D103" s="51">
        <f t="shared" si="6"/>
        <v>0</v>
      </c>
      <c r="E103" s="57">
        <f>SUM($H$44:H103)</f>
        <v>708714.95264987787</v>
      </c>
      <c r="F103" s="47">
        <f t="shared" si="1"/>
        <v>15</v>
      </c>
      <c r="G103" s="6">
        <f t="shared" si="2"/>
        <v>60</v>
      </c>
      <c r="H103" s="14">
        <f>13*$B$42*POWER((1+($B$41/100)/$B$37),$B$37*0.25*G103)</f>
        <v>20187.534678291246</v>
      </c>
      <c r="I103" s="6"/>
      <c r="J103" s="6"/>
      <c r="K103" s="6"/>
      <c r="L103" s="6"/>
      <c r="M103" s="6"/>
      <c r="N103" s="6"/>
    </row>
    <row r="104" spans="1:14" ht="13.2" x14ac:dyDescent="0.25">
      <c r="A104" s="10">
        <v>50679</v>
      </c>
      <c r="B104" s="51"/>
      <c r="C104" s="14"/>
      <c r="D104" s="51">
        <f t="shared" si="6"/>
        <v>0</v>
      </c>
      <c r="E104" s="57">
        <f>SUM($H$44:H104)</f>
        <v>729314.87039744225</v>
      </c>
      <c r="F104" s="47">
        <f t="shared" si="1"/>
        <v>15.25</v>
      </c>
      <c r="G104" s="6">
        <f t="shared" si="2"/>
        <v>61</v>
      </c>
      <c r="H104" s="14">
        <f>13*$B$42*POWER((1+($B$41/100)/$B$37),$B$37*0.25*G104)</f>
        <v>20599.917747564377</v>
      </c>
      <c r="I104" s="6"/>
      <c r="J104" s="6"/>
      <c r="K104" s="6"/>
      <c r="L104" s="6"/>
      <c r="M104" s="6"/>
      <c r="N104" s="6"/>
    </row>
    <row r="105" spans="1:14" ht="13.2" x14ac:dyDescent="0.25">
      <c r="A105" s="10">
        <v>50771</v>
      </c>
      <c r="B105" s="51"/>
      <c r="C105" s="14"/>
      <c r="D105" s="51">
        <f t="shared" si="6"/>
        <v>0</v>
      </c>
      <c r="E105" s="57">
        <f>SUM($H$44:H105)</f>
        <v>750335.59521446272</v>
      </c>
      <c r="F105" s="47">
        <f t="shared" si="1"/>
        <v>15.5</v>
      </c>
      <c r="G105" s="6">
        <f t="shared" si="2"/>
        <v>62</v>
      </c>
      <c r="H105" s="14">
        <f>13*$B$42*POWER((1+($B$41/100)/$B$37),$B$37*0.25*G105)</f>
        <v>21020.724817020451</v>
      </c>
      <c r="I105" s="6"/>
      <c r="J105" s="6"/>
      <c r="K105" s="6"/>
      <c r="L105" s="6"/>
      <c r="M105" s="6"/>
      <c r="N105" s="6"/>
    </row>
    <row r="106" spans="1:14" ht="13.2" x14ac:dyDescent="0.25">
      <c r="A106" s="10">
        <v>50861</v>
      </c>
      <c r="B106" s="51"/>
      <c r="C106" s="14"/>
      <c r="D106" s="51">
        <f t="shared" si="6"/>
        <v>0</v>
      </c>
      <c r="E106" s="57">
        <f>SUM($H$44:H106)</f>
        <v>771785.72318330593</v>
      </c>
      <c r="F106" s="47">
        <f t="shared" si="1"/>
        <v>15.75</v>
      </c>
      <c r="G106" s="6">
        <f t="shared" si="2"/>
        <v>63</v>
      </c>
      <c r="H106" s="14">
        <f>13*$B$42*POWER((1+($B$41/100)/$B$37),$B$37*0.25*G106)</f>
        <v>21450.127968843168</v>
      </c>
      <c r="I106" s="6"/>
      <c r="J106" s="6"/>
      <c r="K106" s="6"/>
      <c r="L106" s="6"/>
      <c r="M106" s="6"/>
      <c r="N106" s="6"/>
    </row>
    <row r="107" spans="1:14" ht="13.2" x14ac:dyDescent="0.25">
      <c r="A107" s="10">
        <v>50952</v>
      </c>
      <c r="B107" s="51"/>
      <c r="C107" s="14"/>
      <c r="D107" s="51">
        <f t="shared" si="6"/>
        <v>0</v>
      </c>
      <c r="E107" s="57">
        <f>SUM($H$44:H107)</f>
        <v>793674.02598374977</v>
      </c>
      <c r="F107" s="47">
        <f t="shared" si="1"/>
        <v>16</v>
      </c>
      <c r="G107" s="6">
        <f t="shared" si="2"/>
        <v>64</v>
      </c>
      <c r="H107" s="14">
        <f>13*$B$42*POWER((1+($B$41/100)/$B$37),$B$37*0.25*G107)</f>
        <v>21888.302800443838</v>
      </c>
      <c r="I107" s="6"/>
      <c r="J107" s="6"/>
      <c r="K107" s="6"/>
      <c r="L107" s="6"/>
      <c r="M107" s="6"/>
      <c r="N107" s="6"/>
    </row>
    <row r="108" spans="1:14" ht="13.2" x14ac:dyDescent="0.25">
      <c r="A108" s="10">
        <v>51044</v>
      </c>
      <c r="B108" s="51"/>
      <c r="C108" s="14"/>
      <c r="D108" s="51">
        <f t="shared" si="6"/>
        <v>0</v>
      </c>
      <c r="E108" s="57">
        <f>SUM($H$44:H108)</f>
        <v>816009.45448001882</v>
      </c>
      <c r="F108" s="47">
        <f t="shared" si="1"/>
        <v>16.25</v>
      </c>
      <c r="G108" s="6">
        <f t="shared" si="2"/>
        <v>65</v>
      </c>
      <c r="H108" s="14">
        <f>13*$B$42*POWER((1+($B$41/100)/$B$37),$B$37*0.25*G108)</f>
        <v>22335.428496269051</v>
      </c>
      <c r="I108" s="6"/>
      <c r="J108" s="6"/>
      <c r="K108" s="6"/>
      <c r="L108" s="6"/>
      <c r="M108" s="6"/>
      <c r="N108" s="6"/>
    </row>
    <row r="109" spans="1:14" ht="13.2" x14ac:dyDescent="0.25">
      <c r="A109" s="10">
        <v>51136</v>
      </c>
      <c r="B109" s="51"/>
      <c r="C109" s="14"/>
      <c r="D109" s="51">
        <f t="shared" si="6"/>
        <v>0</v>
      </c>
      <c r="E109" s="57">
        <f>SUM($H$44:H109)</f>
        <v>838801.14238109405</v>
      </c>
      <c r="F109" s="47">
        <f t="shared" ref="F109:F172" si="7">G109/4</f>
        <v>16.5</v>
      </c>
      <c r="G109" s="6">
        <f t="shared" si="2"/>
        <v>66</v>
      </c>
      <c r="H109" s="14">
        <f>13*$B$42*POWER((1+($B$41/100)/$B$37),$B$37*0.25*G109)</f>
        <v>22791.687901075267</v>
      </c>
      <c r="I109" s="6"/>
      <c r="J109" s="6"/>
      <c r="K109" s="6"/>
      <c r="L109" s="6"/>
      <c r="M109" s="6"/>
      <c r="N109" s="6"/>
    </row>
    <row r="110" spans="1:14" ht="13.2" x14ac:dyDescent="0.25">
      <c r="A110" s="10">
        <v>51227</v>
      </c>
      <c r="B110" s="51"/>
      <c r="C110" s="14"/>
      <c r="D110" s="51">
        <f t="shared" si="6"/>
        <v>0</v>
      </c>
      <c r="E110" s="57">
        <f>SUM($H$44:H110)</f>
        <v>862058.40997579414</v>
      </c>
      <c r="F110" s="47">
        <f t="shared" si="7"/>
        <v>16.75</v>
      </c>
      <c r="G110" s="6">
        <f t="shared" ref="G110:G173" si="8">G109+1</f>
        <v>67</v>
      </c>
      <c r="H110" s="14">
        <f>13*$B$42*POWER((1+($B$41/100)/$B$37),$B$37*0.25*G110)</f>
        <v>23257.267594700155</v>
      </c>
      <c r="I110" s="6"/>
      <c r="J110" s="6"/>
      <c r="K110" s="6"/>
      <c r="L110" s="6"/>
      <c r="M110" s="6"/>
      <c r="N110" s="6"/>
    </row>
    <row r="111" spans="1:14" ht="13.2" x14ac:dyDescent="0.25">
      <c r="A111" s="10">
        <v>51318</v>
      </c>
      <c r="B111" s="51"/>
      <c r="C111" s="14"/>
      <c r="D111" s="51">
        <f t="shared" si="6"/>
        <v>0</v>
      </c>
      <c r="E111" s="57">
        <f>SUM($H$44:H111)</f>
        <v>885790.76794415549</v>
      </c>
      <c r="F111" s="47">
        <f t="shared" si="7"/>
        <v>17</v>
      </c>
      <c r="G111" s="6">
        <f t="shared" si="8"/>
        <v>68</v>
      </c>
      <c r="H111" s="14">
        <f>13*$B$42*POWER((1+($B$41/100)/$B$37),$B$37*0.25*G111)</f>
        <v>23732.357968361408</v>
      </c>
      <c r="I111" s="6"/>
      <c r="J111" s="6"/>
      <c r="K111" s="6"/>
      <c r="L111" s="6"/>
      <c r="M111" s="6"/>
      <c r="N111" s="6"/>
    </row>
    <row r="112" spans="1:14" ht="13.2" x14ac:dyDescent="0.25">
      <c r="A112" s="10">
        <v>51410</v>
      </c>
      <c r="B112" s="51"/>
      <c r="C112" s="14"/>
      <c r="D112" s="51">
        <f t="shared" si="6"/>
        <v>0</v>
      </c>
      <c r="E112" s="57">
        <f>SUM($H$44:H112)</f>
        <v>910007.9212466696</v>
      </c>
      <c r="F112" s="47">
        <f t="shared" si="7"/>
        <v>17.25</v>
      </c>
      <c r="G112" s="6">
        <f t="shared" si="8"/>
        <v>69</v>
      </c>
      <c r="H112" s="14">
        <f>13*$B$42*POWER((1+($B$41/100)/$B$37),$B$37*0.25*G112)</f>
        <v>24217.153302514111</v>
      </c>
      <c r="I112" s="6"/>
      <c r="J112" s="6"/>
      <c r="K112" s="6"/>
      <c r="L112" s="6"/>
      <c r="M112" s="6"/>
      <c r="N112" s="6"/>
    </row>
    <row r="113" spans="1:14" ht="13.2" x14ac:dyDescent="0.25">
      <c r="A113" s="10">
        <v>51502</v>
      </c>
      <c r="B113" s="51"/>
      <c r="C113" s="14"/>
      <c r="D113" s="51">
        <f t="shared" si="6"/>
        <v>0</v>
      </c>
      <c r="E113" s="57">
        <f>SUM($H$44:H113)</f>
        <v>934719.77309296816</v>
      </c>
      <c r="F113" s="47">
        <f t="shared" si="7"/>
        <v>17.5</v>
      </c>
      <c r="G113" s="6">
        <f t="shared" si="8"/>
        <v>70</v>
      </c>
      <c r="H113" s="14">
        <f>13*$B$42*POWER((1+($B$41/100)/$B$37),$B$37*0.25*G113)</f>
        <v>24711.851846298563</v>
      </c>
      <c r="I113" s="6"/>
      <c r="J113" s="6"/>
      <c r="K113" s="6"/>
      <c r="L113" s="6"/>
      <c r="M113" s="6"/>
      <c r="N113" s="6"/>
    </row>
    <row r="114" spans="1:14" ht="13.2" x14ac:dyDescent="0.25">
      <c r="A114" s="10">
        <v>51592</v>
      </c>
      <c r="B114" s="51"/>
      <c r="C114" s="14"/>
      <c r="D114" s="51">
        <f t="shared" si="6"/>
        <v>0</v>
      </c>
      <c r="E114" s="57">
        <f>SUM($H$44:H114)</f>
        <v>959936.42899157922</v>
      </c>
      <c r="F114" s="47">
        <f t="shared" si="7"/>
        <v>17.75</v>
      </c>
      <c r="G114" s="6">
        <f t="shared" si="8"/>
        <v>71</v>
      </c>
      <c r="H114" s="14">
        <f>13*$B$42*POWER((1+($B$41/100)/$B$37),$B$37*0.25*G114)</f>
        <v>25216.655898611003</v>
      </c>
      <c r="I114" s="6"/>
      <c r="J114" s="6"/>
      <c r="K114" s="6"/>
      <c r="L114" s="6"/>
      <c r="M114" s="6"/>
      <c r="N114" s="6"/>
    </row>
    <row r="115" spans="1:14" ht="13.2" x14ac:dyDescent="0.25">
      <c r="A115" s="10">
        <v>51683</v>
      </c>
      <c r="B115" s="51"/>
      <c r="C115" s="14"/>
      <c r="D115" s="51">
        <f t="shared" si="6"/>
        <v>0</v>
      </c>
      <c r="E115" s="57">
        <f>SUM($H$44:H115)</f>
        <v>985668.2008824097</v>
      </c>
      <c r="F115" s="47">
        <f t="shared" si="7"/>
        <v>18</v>
      </c>
      <c r="G115" s="6">
        <f t="shared" si="8"/>
        <v>72</v>
      </c>
      <c r="H115" s="14">
        <f>13*$B$42*POWER((1+($B$41/100)/$B$37),$B$37*0.25*G115)</f>
        <v>25731.7718908305</v>
      </c>
      <c r="I115" s="6"/>
      <c r="J115" s="6"/>
      <c r="K115" s="6"/>
      <c r="L115" s="6"/>
      <c r="M115" s="6"/>
      <c r="N115" s="6"/>
    </row>
    <row r="116" spans="1:14" ht="13.2" x14ac:dyDescent="0.25">
      <c r="A116" s="10">
        <v>51775</v>
      </c>
      <c r="B116" s="51"/>
      <c r="C116" s="14"/>
      <c r="D116" s="51">
        <f t="shared" ref="D116:D137" si="9">C116-C115</f>
        <v>0</v>
      </c>
      <c r="E116" s="57">
        <f>SUM($H$44:H116)</f>
        <v>1011925.6113536453</v>
      </c>
      <c r="F116" s="47">
        <f t="shared" si="7"/>
        <v>18.25</v>
      </c>
      <c r="G116" s="6">
        <f t="shared" si="8"/>
        <v>73</v>
      </c>
      <c r="H116" s="14">
        <f>13*$B$42*POWER((1+($B$41/100)/$B$37),$B$37*0.25*G116)</f>
        <v>26257.410471235649</v>
      </c>
      <c r="I116" s="6"/>
      <c r="J116" s="6"/>
      <c r="K116" s="6"/>
      <c r="L116" s="6"/>
      <c r="M116" s="6"/>
      <c r="N116" s="6"/>
    </row>
    <row r="117" spans="1:14" ht="13.2" x14ac:dyDescent="0.25">
      <c r="A117" s="10">
        <v>51867</v>
      </c>
      <c r="B117" s="51"/>
      <c r="C117" s="14"/>
      <c r="D117" s="51">
        <f t="shared" si="9"/>
        <v>0</v>
      </c>
      <c r="E117" s="57">
        <f>SUM($H$44:H117)</f>
        <v>1038719.3979447911</v>
      </c>
      <c r="F117" s="47">
        <f t="shared" si="7"/>
        <v>18.5</v>
      </c>
      <c r="G117" s="6">
        <f t="shared" si="8"/>
        <v>74</v>
      </c>
      <c r="H117" s="14">
        <f>13*$B$42*POWER((1+($B$41/100)/$B$37),$B$37*0.25*G117)</f>
        <v>26793.786591145763</v>
      </c>
      <c r="I117" s="6"/>
      <c r="J117" s="6"/>
      <c r="K117" s="6"/>
      <c r="L117" s="6"/>
      <c r="M117" s="6"/>
      <c r="N117" s="6"/>
    </row>
    <row r="118" spans="1:14" ht="13.2" x14ac:dyDescent="0.25">
      <c r="A118" s="10">
        <v>51957</v>
      </c>
      <c r="B118" s="51"/>
      <c r="C118" s="14"/>
      <c r="D118" s="51">
        <f t="shared" si="9"/>
        <v>0</v>
      </c>
      <c r="E118" s="57">
        <f>SUM($H$44:H118)</f>
        <v>1066060.5175376127</v>
      </c>
      <c r="F118" s="47">
        <f t="shared" si="7"/>
        <v>18.75</v>
      </c>
      <c r="G118" s="6">
        <f t="shared" si="8"/>
        <v>75</v>
      </c>
      <c r="H118" s="14">
        <f>13*$B$42*POWER((1+($B$41/100)/$B$37),$B$37*0.25*G118)</f>
        <v>27341.119592821673</v>
      </c>
      <c r="I118" s="6"/>
      <c r="J118" s="6"/>
      <c r="K118" s="6"/>
      <c r="L118" s="6"/>
      <c r="M118" s="6"/>
      <c r="N118" s="6"/>
    </row>
    <row r="119" spans="1:14" ht="13.2" x14ac:dyDescent="0.25">
      <c r="A119" s="10">
        <v>52048</v>
      </c>
      <c r="B119" s="51"/>
      <c r="C119" s="14"/>
      <c r="D119" s="51">
        <f t="shared" si="9"/>
        <v>0</v>
      </c>
      <c r="E119" s="57">
        <f>SUM($H$44:H119)</f>
        <v>1093960.1508367748</v>
      </c>
      <c r="F119" s="47">
        <f t="shared" si="7"/>
        <v>19</v>
      </c>
      <c r="G119" s="6">
        <f t="shared" si="8"/>
        <v>76</v>
      </c>
      <c r="H119" s="14">
        <f>13*$B$42*POWER((1+($B$41/100)/$B$37),$B$37*0.25*G119)</f>
        <v>27899.633299162255</v>
      </c>
      <c r="I119" s="6"/>
      <c r="J119" s="6"/>
      <c r="K119" s="6"/>
      <c r="L119" s="6"/>
      <c r="M119" s="6"/>
      <c r="N119" s="6"/>
    </row>
    <row r="120" spans="1:14" ht="13.2" x14ac:dyDescent="0.25">
      <c r="A120" s="10">
        <v>52140</v>
      </c>
      <c r="B120" s="51"/>
      <c r="C120" s="14"/>
      <c r="D120" s="51">
        <f t="shared" si="9"/>
        <v>0</v>
      </c>
      <c r="E120" s="57">
        <f>SUM($H$44:H120)</f>
        <v>1122429.7069420079</v>
      </c>
      <c r="F120" s="47">
        <f t="shared" si="7"/>
        <v>19.25</v>
      </c>
      <c r="G120" s="6">
        <f t="shared" si="8"/>
        <v>77</v>
      </c>
      <c r="H120" s="14">
        <f>13*$B$42*POWER((1+($B$41/100)/$B$37),$B$37*0.25*G120)</f>
        <v>28469.556105233063</v>
      </c>
      <c r="I120" s="6"/>
      <c r="J120" s="6"/>
      <c r="K120" s="6"/>
      <c r="L120" s="6"/>
      <c r="M120" s="6"/>
      <c r="N120" s="6"/>
    </row>
    <row r="121" spans="1:14" ht="13.2" x14ac:dyDescent="0.25">
      <c r="A121" s="10">
        <v>52232</v>
      </c>
      <c r="B121" s="51"/>
      <c r="C121" s="14"/>
      <c r="D121" s="51">
        <f t="shared" si="9"/>
        <v>0</v>
      </c>
      <c r="E121" s="57">
        <f>SUM($H$44:H121)</f>
        <v>1151480.8280136727</v>
      </c>
      <c r="F121" s="47">
        <f t="shared" si="7"/>
        <v>19.5</v>
      </c>
      <c r="G121" s="6">
        <f t="shared" si="8"/>
        <v>78</v>
      </c>
      <c r="H121" s="14">
        <f>13*$B$42*POWER((1+($B$41/100)/$B$37),$B$37*0.25*G121)</f>
        <v>29051.121071664777</v>
      </c>
      <c r="I121" s="6"/>
      <c r="J121" s="6"/>
      <c r="K121" s="6"/>
      <c r="L121" s="6"/>
      <c r="M121" s="6"/>
      <c r="N121" s="6"/>
    </row>
    <row r="122" spans="1:14" ht="13.2" x14ac:dyDescent="0.25">
      <c r="A122" s="10">
        <v>52322</v>
      </c>
      <c r="B122" s="51"/>
      <c r="C122" s="14"/>
      <c r="D122" s="51">
        <f t="shared" si="9"/>
        <v>0</v>
      </c>
      <c r="E122" s="57">
        <f>SUM($H$44:H122)</f>
        <v>1181125.3940336322</v>
      </c>
      <c r="F122" s="47">
        <f t="shared" si="7"/>
        <v>19.75</v>
      </c>
      <c r="G122" s="6">
        <f t="shared" si="8"/>
        <v>79</v>
      </c>
      <c r="H122" s="14">
        <f>13*$B$42*POWER((1+($B$41/100)/$B$37),$B$37*0.25*G122)</f>
        <v>29644.566019959599</v>
      </c>
      <c r="I122" s="6"/>
      <c r="J122" s="6"/>
      <c r="K122" s="6"/>
      <c r="L122" s="6"/>
      <c r="M122" s="6"/>
      <c r="N122" s="6"/>
    </row>
    <row r="123" spans="1:14" ht="13.2" x14ac:dyDescent="0.25">
      <c r="A123" s="10">
        <v>52413</v>
      </c>
      <c r="B123" s="51"/>
      <c r="C123" s="14"/>
      <c r="D123" s="51">
        <f t="shared" si="9"/>
        <v>0</v>
      </c>
      <c r="E123" s="57">
        <f>SUM($H$44:H123)</f>
        <v>1211375.5276633766</v>
      </c>
      <c r="F123" s="47">
        <f t="shared" si="7"/>
        <v>20</v>
      </c>
      <c r="G123" s="6">
        <f t="shared" si="8"/>
        <v>80</v>
      </c>
      <c r="H123" s="14">
        <f>13*$B$42*POWER((1+($B$41/100)/$B$37),$B$37*0.25*G123)</f>
        <v>30250.133629744407</v>
      </c>
      <c r="I123" s="6"/>
      <c r="J123" s="6"/>
      <c r="K123" s="6"/>
      <c r="L123" s="6"/>
      <c r="M123" s="6"/>
      <c r="N123" s="6"/>
    </row>
    <row r="124" spans="1:14" ht="13.2" x14ac:dyDescent="0.25">
      <c r="A124" s="10">
        <v>52505</v>
      </c>
      <c r="B124" s="51"/>
      <c r="C124" s="14"/>
      <c r="D124" s="51">
        <f t="shared" si="9"/>
        <v>0</v>
      </c>
      <c r="E124" s="57">
        <f>SUM($H$44:H124)</f>
        <v>1242243.5992013873</v>
      </c>
      <c r="F124" s="47">
        <f t="shared" si="7"/>
        <v>20.25</v>
      </c>
      <c r="G124" s="6">
        <f t="shared" si="8"/>
        <v>81</v>
      </c>
      <c r="H124" s="14">
        <f>13*$B$42*POWER((1+($B$41/100)/$B$37),$B$37*0.25*G124)</f>
        <v>30868.071538010685</v>
      </c>
      <c r="I124" s="6"/>
      <c r="J124" s="6"/>
      <c r="K124" s="6"/>
      <c r="L124" s="6"/>
      <c r="M124" s="6"/>
      <c r="N124" s="6"/>
    </row>
    <row r="125" spans="1:14" ht="13.2" x14ac:dyDescent="0.25">
      <c r="A125" s="10">
        <v>52597</v>
      </c>
      <c r="B125" s="51"/>
      <c r="C125" s="14"/>
      <c r="D125" s="51">
        <f t="shared" si="9"/>
        <v>0</v>
      </c>
      <c r="E125" s="57">
        <f>SUM($H$44:H125)</f>
        <v>1273742.2316417689</v>
      </c>
      <c r="F125" s="47">
        <f t="shared" si="7"/>
        <v>20.5</v>
      </c>
      <c r="G125" s="6">
        <f t="shared" si="8"/>
        <v>82</v>
      </c>
      <c r="H125" s="14">
        <f>13*$B$42*POWER((1+($B$41/100)/$B$37),$B$37*0.25*G125)</f>
        <v>31498.632440381592</v>
      </c>
      <c r="I125" s="6"/>
      <c r="J125" s="6"/>
      <c r="K125" s="6"/>
      <c r="L125" s="6"/>
      <c r="M125" s="6"/>
      <c r="N125" s="6"/>
    </row>
    <row r="126" spans="1:14" ht="13.2" x14ac:dyDescent="0.25">
      <c r="A126" s="10">
        <v>52688</v>
      </c>
      <c r="B126" s="51"/>
      <c r="C126" s="14"/>
      <c r="D126" s="51">
        <f t="shared" si="9"/>
        <v>0</v>
      </c>
      <c r="E126" s="57">
        <f>SUM($H$44:H126)</f>
        <v>1305884.3058362168</v>
      </c>
      <c r="F126" s="47">
        <f t="shared" si="7"/>
        <v>20.75</v>
      </c>
      <c r="G126" s="6">
        <f t="shared" si="8"/>
        <v>83</v>
      </c>
      <c r="H126" s="14">
        <f>13*$B$42*POWER((1+($B$41/100)/$B$37),$B$37*0.25*G126)</f>
        <v>32142.074194447745</v>
      </c>
      <c r="I126" s="6"/>
      <c r="J126" s="6"/>
      <c r="K126" s="6"/>
      <c r="L126" s="6"/>
      <c r="M126" s="6"/>
      <c r="N126" s="6"/>
    </row>
    <row r="127" spans="1:14" ht="13.2" x14ac:dyDescent="0.25">
      <c r="A127" s="10">
        <v>52779</v>
      </c>
      <c r="B127" s="51"/>
      <c r="C127" s="14"/>
      <c r="D127" s="51">
        <f t="shared" si="9"/>
        <v>0</v>
      </c>
      <c r="E127" s="57">
        <f>SUM($H$44:H127)</f>
        <v>1338682.9657614306</v>
      </c>
      <c r="F127" s="47">
        <f t="shared" si="7"/>
        <v>21</v>
      </c>
      <c r="G127" s="6">
        <f t="shared" si="8"/>
        <v>84</v>
      </c>
      <c r="H127" s="14">
        <f>13*$B$42*POWER((1+($B$41/100)/$B$37),$B$37*0.25*G127)</f>
        <v>32798.659925213797</v>
      </c>
      <c r="I127" s="6"/>
      <c r="J127" s="6"/>
      <c r="K127" s="6"/>
      <c r="L127" s="6"/>
      <c r="M127" s="6"/>
      <c r="N127" s="6"/>
    </row>
    <row r="128" spans="1:14" ht="13.2" x14ac:dyDescent="0.25">
      <c r="A128" s="10">
        <v>52871</v>
      </c>
      <c r="B128" s="51"/>
      <c r="C128" s="14"/>
      <c r="D128" s="51">
        <f t="shared" si="9"/>
        <v>0</v>
      </c>
      <c r="E128" s="57">
        <f>SUM($H$44:H128)</f>
        <v>1372151.6238941299</v>
      </c>
      <c r="F128" s="47">
        <f t="shared" si="7"/>
        <v>21.25</v>
      </c>
      <c r="G128" s="6">
        <f t="shared" si="8"/>
        <v>85</v>
      </c>
      <c r="H128" s="14">
        <f>13*$B$42*POWER((1+($B$41/100)/$B$37),$B$37*0.25*G128)</f>
        <v>33468.658132699231</v>
      </c>
      <c r="I128" s="6"/>
      <c r="J128" s="6"/>
      <c r="K128" s="6"/>
      <c r="L128" s="6"/>
      <c r="M128" s="6"/>
      <c r="N128" s="6"/>
    </row>
    <row r="129" spans="1:14" ht="13.2" x14ac:dyDescent="0.25">
      <c r="A129" s="10">
        <v>52963</v>
      </c>
      <c r="B129" s="51"/>
      <c r="C129" s="14"/>
      <c r="D129" s="51">
        <f t="shared" si="9"/>
        <v>0</v>
      </c>
      <c r="E129" s="57">
        <f>SUM($H$44:H129)</f>
        <v>1406303.9666958668</v>
      </c>
      <c r="F129" s="47">
        <f t="shared" si="7"/>
        <v>21.5</v>
      </c>
      <c r="G129" s="6">
        <f t="shared" si="8"/>
        <v>86</v>
      </c>
      <c r="H129" s="14">
        <f>13*$B$42*POWER((1+($B$41/100)/$B$37),$B$37*0.25*G129)</f>
        <v>34152.342801736973</v>
      </c>
      <c r="I129" s="6"/>
      <c r="J129" s="6"/>
      <c r="K129" s="6"/>
      <c r="L129" s="6"/>
      <c r="M129" s="6"/>
      <c r="N129" s="6"/>
    </row>
    <row r="130" spans="1:14" ht="13.2" x14ac:dyDescent="0.25">
      <c r="A130" s="10">
        <v>53053</v>
      </c>
      <c r="B130" s="51"/>
      <c r="C130" s="14"/>
      <c r="D130" s="51">
        <f t="shared" si="9"/>
        <v>0</v>
      </c>
      <c r="E130" s="57">
        <f>SUM($H$44:H130)</f>
        <v>1441153.9602098819</v>
      </c>
      <c r="F130" s="47">
        <f t="shared" si="7"/>
        <v>21.75</v>
      </c>
      <c r="G130" s="6">
        <f t="shared" si="8"/>
        <v>87</v>
      </c>
      <c r="H130" s="14">
        <f>13*$B$42*POWER((1+($B$41/100)/$B$37),$B$37*0.25*G130)</f>
        <v>34849.993514015056</v>
      </c>
      <c r="I130" s="6"/>
      <c r="J130" s="6"/>
      <c r="K130" s="6"/>
      <c r="L130" s="6"/>
      <c r="M130" s="6"/>
      <c r="N130" s="6"/>
    </row>
    <row r="131" spans="1:14" ht="13.2" x14ac:dyDescent="0.25">
      <c r="A131" s="10">
        <v>53144</v>
      </c>
      <c r="B131" s="56"/>
      <c r="C131" s="14"/>
      <c r="D131" s="51">
        <f t="shared" si="9"/>
        <v>0</v>
      </c>
      <c r="E131" s="57">
        <f>SUM($H$44:H131)</f>
        <v>1476715.8557722887</v>
      </c>
      <c r="F131" s="47">
        <f t="shared" si="7"/>
        <v>22</v>
      </c>
      <c r="G131" s="6">
        <f t="shared" si="8"/>
        <v>88</v>
      </c>
      <c r="H131" s="14">
        <f>13*$B$42*POWER((1+($B$41/100)/$B$37),$B$37*0.25*G131)</f>
        <v>35561.895562406957</v>
      </c>
      <c r="I131" s="6"/>
      <c r="J131" s="6"/>
      <c r="K131" s="6"/>
      <c r="L131" s="6"/>
      <c r="M131" s="6"/>
      <c r="N131" s="6"/>
    </row>
    <row r="132" spans="1:14" ht="13.2" x14ac:dyDescent="0.25">
      <c r="A132" s="10">
        <v>53236</v>
      </c>
      <c r="B132" s="51"/>
      <c r="C132" s="14"/>
      <c r="D132" s="51">
        <f t="shared" si="9"/>
        <v>0</v>
      </c>
      <c r="E132" s="57">
        <f>SUM($H$44:H132)</f>
        <v>1513004.1958399264</v>
      </c>
      <c r="F132" s="47">
        <f t="shared" si="7"/>
        <v>22.25</v>
      </c>
      <c r="G132" s="6">
        <f t="shared" si="8"/>
        <v>89</v>
      </c>
      <c r="H132" s="14">
        <f>13*$B$42*POWER((1+($B$41/100)/$B$37),$B$37*0.25*G132)</f>
        <v>36288.340067637517</v>
      </c>
      <c r="I132" s="6"/>
      <c r="J132" s="6"/>
      <c r="K132" s="6"/>
      <c r="L132" s="6"/>
      <c r="M132" s="6"/>
      <c r="N132" s="6"/>
    </row>
    <row r="133" spans="1:14" ht="13.2" x14ac:dyDescent="0.25">
      <c r="A133" s="10">
        <v>53328</v>
      </c>
      <c r="B133" s="51"/>
      <c r="C133" s="14"/>
      <c r="D133" s="51">
        <f t="shared" si="9"/>
        <v>0</v>
      </c>
      <c r="E133" s="57">
        <f>SUM($H$44:H133)</f>
        <v>1550033.8199372583</v>
      </c>
      <c r="F133" s="47">
        <f t="shared" si="7"/>
        <v>22.5</v>
      </c>
      <c r="G133" s="6">
        <f t="shared" si="8"/>
        <v>90</v>
      </c>
      <c r="H133" s="14">
        <f>13*$B$42*POWER((1+($B$41/100)/$B$37),$B$37*0.25*G133)</f>
        <v>37029.624097331929</v>
      </c>
      <c r="I133" s="6"/>
      <c r="J133" s="6"/>
      <c r="K133" s="6"/>
      <c r="L133" s="6"/>
      <c r="M133" s="6"/>
      <c r="N133" s="6"/>
    </row>
    <row r="134" spans="1:14" ht="13.2" x14ac:dyDescent="0.25">
      <c r="A134" s="10">
        <v>53418</v>
      </c>
      <c r="B134" s="51"/>
      <c r="C134" s="14"/>
      <c r="D134" s="51">
        <f t="shared" si="9"/>
        <v>0</v>
      </c>
      <c r="E134" s="57">
        <f>SUM($H$44:H134)</f>
        <v>1587819.8707247551</v>
      </c>
      <c r="F134" s="47">
        <f t="shared" si="7"/>
        <v>22.75</v>
      </c>
      <c r="G134" s="6">
        <f t="shared" si="8"/>
        <v>91</v>
      </c>
      <c r="H134" s="14">
        <f>13*$B$42*POWER((1+($B$41/100)/$B$37),$B$37*0.25*G134)</f>
        <v>37786.050787496773</v>
      </c>
      <c r="I134" s="6"/>
      <c r="J134" s="6"/>
      <c r="K134" s="6"/>
      <c r="L134" s="6"/>
      <c r="M134" s="6"/>
      <c r="N134" s="6"/>
    </row>
    <row r="135" spans="1:14" ht="13.2" x14ac:dyDescent="0.25">
      <c r="A135" s="10">
        <v>53509</v>
      </c>
      <c r="B135" s="51"/>
      <c r="C135" s="14"/>
      <c r="D135" s="51">
        <f t="shared" si="9"/>
        <v>0</v>
      </c>
      <c r="E135" s="57">
        <f>SUM($H$44:H135)</f>
        <v>1626377.8001912376</v>
      </c>
      <c r="F135" s="47">
        <f t="shared" si="7"/>
        <v>23</v>
      </c>
      <c r="G135" s="6">
        <f t="shared" si="8"/>
        <v>92</v>
      </c>
      <c r="H135" s="14">
        <f>13*$B$42*POWER((1+($B$41/100)/$B$37),$B$37*0.25*G135)</f>
        <v>38557.929466482507</v>
      </c>
      <c r="I135" s="6"/>
      <c r="J135" s="6"/>
      <c r="K135" s="6"/>
      <c r="L135" s="6"/>
      <c r="M135" s="6"/>
      <c r="N135" s="6"/>
    </row>
    <row r="136" spans="1:14" ht="13.2" x14ac:dyDescent="0.25">
      <c r="A136" s="10">
        <v>53601</v>
      </c>
      <c r="B136" s="51"/>
      <c r="C136" s="14"/>
      <c r="D136" s="51">
        <f t="shared" si="9"/>
        <v>0</v>
      </c>
      <c r="E136" s="57">
        <f>SUM($H$44:H136)</f>
        <v>1665723.3759727159</v>
      </c>
      <c r="F136" s="47">
        <f t="shared" si="7"/>
        <v>23.25</v>
      </c>
      <c r="G136" s="6">
        <f t="shared" si="8"/>
        <v>93</v>
      </c>
      <c r="H136" s="14">
        <f>13*$B$42*POWER((1+($B$41/100)/$B$37),$B$37*0.25*G136)</f>
        <v>39345.575781478263</v>
      </c>
      <c r="I136" s="6"/>
      <c r="J136" s="6"/>
      <c r="K136" s="6"/>
      <c r="L136" s="6"/>
      <c r="M136" s="6"/>
      <c r="N136" s="6"/>
    </row>
    <row r="137" spans="1:14" ht="13.2" x14ac:dyDescent="0.25">
      <c r="A137" s="10">
        <v>53693</v>
      </c>
      <c r="B137" s="51"/>
      <c r="C137" s="14"/>
      <c r="D137" s="51">
        <f t="shared" si="9"/>
        <v>0</v>
      </c>
      <c r="E137" s="57">
        <f>SUM($H$44:H137)</f>
        <v>1705872.6878003064</v>
      </c>
      <c r="F137" s="47">
        <f t="shared" si="7"/>
        <v>23.5</v>
      </c>
      <c r="G137" s="6">
        <f t="shared" si="8"/>
        <v>94</v>
      </c>
      <c r="H137" s="14">
        <f>13*$B$42*POWER((1+($B$41/100)/$B$37),$B$37*0.25*G137)</f>
        <v>40149.311827590544</v>
      </c>
      <c r="I137" s="6"/>
      <c r="J137" s="6"/>
      <c r="K137" s="6"/>
      <c r="L137" s="6"/>
      <c r="M137" s="6"/>
      <c r="N137" s="6"/>
    </row>
    <row r="138" spans="1:14" ht="13.2" x14ac:dyDescent="0.25">
      <c r="A138" s="10">
        <v>53783</v>
      </c>
      <c r="B138" s="51"/>
      <c r="C138" s="14"/>
      <c r="D138" s="51">
        <f t="shared" ref="D138:D172" si="10">C138-C137</f>
        <v>0</v>
      </c>
      <c r="E138" s="57">
        <f>SUM($H$44:H138)</f>
        <v>1746842.1540798652</v>
      </c>
      <c r="F138" s="47">
        <f t="shared" si="7"/>
        <v>23.75</v>
      </c>
      <c r="G138" s="6">
        <f t="shared" si="8"/>
        <v>95</v>
      </c>
      <c r="H138" s="14">
        <f>13*$B$42*POWER((1+($B$41/100)/$B$37),$B$37*0.25*G138)</f>
        <v>40969.466279558888</v>
      </c>
      <c r="I138" s="6"/>
      <c r="J138" s="6"/>
      <c r="K138" s="6"/>
      <c r="L138" s="6"/>
      <c r="M138" s="6"/>
      <c r="N138" s="6"/>
    </row>
    <row r="139" spans="1:14" ht="13.2" x14ac:dyDescent="0.25">
      <c r="A139" s="10">
        <v>53874</v>
      </c>
      <c r="B139" s="51"/>
      <c r="C139" s="14"/>
      <c r="D139" s="51">
        <f t="shared" si="10"/>
        <v>0</v>
      </c>
      <c r="E139" s="57">
        <f>SUM($H$44:H139)</f>
        <v>1788648.5286060271</v>
      </c>
      <c r="F139" s="47">
        <f t="shared" si="7"/>
        <v>24</v>
      </c>
      <c r="G139" s="6">
        <f t="shared" si="8"/>
        <v>96</v>
      </c>
      <c r="H139" s="14">
        <f>13*$B$42*POWER((1+($B$41/100)/$B$37),$B$37*0.25*G139)</f>
        <v>41806.374526161904</v>
      </c>
      <c r="I139" s="6"/>
      <c r="J139" s="6"/>
      <c r="K139" s="6"/>
      <c r="L139" s="6"/>
      <c r="M139" s="6"/>
      <c r="N139" s="6"/>
    </row>
    <row r="140" spans="1:14" ht="13.2" x14ac:dyDescent="0.25">
      <c r="A140" s="10">
        <v>53966</v>
      </c>
      <c r="B140" s="51"/>
      <c r="C140" s="14"/>
      <c r="D140" s="51">
        <f t="shared" si="10"/>
        <v>0</v>
      </c>
      <c r="E140" s="57">
        <f>SUM($H$44:H140)</f>
        <v>1831308.9074133963</v>
      </c>
      <c r="F140" s="47">
        <f t="shared" si="7"/>
        <v>24.25</v>
      </c>
      <c r="G140" s="6">
        <f t="shared" si="8"/>
        <v>97</v>
      </c>
      <c r="H140" s="14">
        <f>13*$B$42*POWER((1+($B$41/100)/$B$37),$B$37*0.25*G140)</f>
        <v>42660.378807369161</v>
      </c>
      <c r="I140" s="6"/>
      <c r="J140" s="6"/>
      <c r="K140" s="6"/>
      <c r="L140" s="6"/>
      <c r="M140" s="6"/>
      <c r="N140" s="6"/>
    </row>
    <row r="141" spans="1:14" ht="13.2" x14ac:dyDescent="0.25">
      <c r="A141" s="10">
        <v>54058</v>
      </c>
      <c r="B141" s="51"/>
      <c r="C141" s="14"/>
      <c r="D141" s="51">
        <f t="shared" si="10"/>
        <v>0</v>
      </c>
      <c r="E141" s="57">
        <f>SUM($H$44:H141)</f>
        <v>1874840.7357676909</v>
      </c>
      <c r="F141" s="47">
        <f t="shared" si="7"/>
        <v>24.5</v>
      </c>
      <c r="G141" s="6">
        <f t="shared" si="8"/>
        <v>98</v>
      </c>
      <c r="H141" s="14">
        <f>13*$B$42*POWER((1+($B$41/100)/$B$37),$B$37*0.25*G141)</f>
        <v>43531.828354294536</v>
      </c>
      <c r="I141" s="6"/>
      <c r="J141" s="6"/>
      <c r="K141" s="6"/>
      <c r="L141" s="6"/>
      <c r="M141" s="6"/>
      <c r="N141" s="6"/>
    </row>
    <row r="142" spans="1:14" ht="13.2" x14ac:dyDescent="0.25">
      <c r="A142" s="10">
        <v>54149</v>
      </c>
      <c r="B142" s="51"/>
      <c r="C142" s="14"/>
      <c r="D142" s="51">
        <f t="shared" si="10"/>
        <v>0</v>
      </c>
      <c r="E142" s="57">
        <f>SUM($H$44:H142)</f>
        <v>1919261.8152996995</v>
      </c>
      <c r="F142" s="47">
        <f t="shared" si="7"/>
        <v>24.75</v>
      </c>
      <c r="G142" s="6">
        <f t="shared" si="8"/>
        <v>99</v>
      </c>
      <c r="H142" s="14">
        <f>13*$B$42*POWER((1+($B$41/100)/$B$37),$B$37*0.25*G142)</f>
        <v>44421.079532008654</v>
      </c>
      <c r="I142" s="6"/>
      <c r="J142" s="6"/>
      <c r="K142" s="6"/>
      <c r="L142" s="6"/>
      <c r="M142" s="6"/>
      <c r="N142" s="6"/>
    </row>
    <row r="143" spans="1:14" ht="13.2" x14ac:dyDescent="0.25">
      <c r="A143" s="10">
        <v>54240</v>
      </c>
      <c r="B143" s="51"/>
      <c r="C143" s="14"/>
      <c r="D143" s="51">
        <f t="shared" si="10"/>
        <v>0</v>
      </c>
      <c r="E143" s="57">
        <f>SUM($H$44:H143)</f>
        <v>1964590.3112849682</v>
      </c>
      <c r="F143" s="47">
        <f t="shared" si="7"/>
        <v>25</v>
      </c>
      <c r="G143" s="6">
        <f t="shared" si="8"/>
        <v>100</v>
      </c>
      <c r="H143" s="14">
        <f>13*$B$42*POWER((1+($B$41/100)/$B$37),$B$37*0.25*G143)</f>
        <v>45328.495985268499</v>
      </c>
      <c r="I143" s="6"/>
      <c r="J143" s="6"/>
      <c r="K143" s="6"/>
      <c r="L143" s="6"/>
      <c r="M143" s="6"/>
      <c r="N143" s="6"/>
    </row>
    <row r="144" spans="1:14" ht="13.2" x14ac:dyDescent="0.25">
      <c r="A144" s="10">
        <v>54332</v>
      </c>
      <c r="B144" s="51"/>
      <c r="C144" s="14"/>
      <c r="D144" s="51">
        <f t="shared" si="10"/>
        <v>0</v>
      </c>
      <c r="E144" s="57">
        <f>SUM($H$44:H144)</f>
        <v>2010844.7600721922</v>
      </c>
      <c r="F144" s="47">
        <f t="shared" si="7"/>
        <v>25.25</v>
      </c>
      <c r="G144" s="6">
        <f t="shared" si="8"/>
        <v>101</v>
      </c>
      <c r="H144" s="14">
        <f>13*$B$42*POWER((1+($B$41/100)/$B$37),$B$37*0.25*G144)</f>
        <v>46254.448787224108</v>
      </c>
      <c r="I144" s="6"/>
      <c r="J144" s="6"/>
      <c r="K144" s="6"/>
      <c r="L144" s="6"/>
      <c r="M144" s="6"/>
      <c r="N144" s="6"/>
    </row>
    <row r="145" spans="1:14" ht="13.2" x14ac:dyDescent="0.25">
      <c r="A145" s="10">
        <v>54424</v>
      </c>
      <c r="B145" s="51"/>
      <c r="C145" s="14"/>
      <c r="D145" s="51">
        <f t="shared" si="10"/>
        <v>0</v>
      </c>
      <c r="E145" s="57">
        <f>SUM($H$44:H145)</f>
        <v>2058044.0766633549</v>
      </c>
      <c r="F145" s="47">
        <f t="shared" si="7"/>
        <v>25.5</v>
      </c>
      <c r="G145" s="6">
        <f t="shared" si="8"/>
        <v>102</v>
      </c>
      <c r="H145" s="14">
        <f>13*$B$42*POWER((1+($B$41/100)/$B$37),$B$37*0.25*G145)</f>
        <v>47199.316591162751</v>
      </c>
      <c r="I145" s="6"/>
      <c r="J145" s="6"/>
      <c r="K145" s="6"/>
      <c r="L145" s="6"/>
      <c r="M145" s="6"/>
      <c r="N145" s="6"/>
    </row>
    <row r="146" spans="1:14" ht="13.2" x14ac:dyDescent="0.25">
      <c r="A146" s="10">
        <v>54514</v>
      </c>
      <c r="B146" s="51"/>
      <c r="C146" s="14"/>
      <c r="D146" s="51">
        <f t="shared" si="10"/>
        <v>0</v>
      </c>
      <c r="E146" s="57">
        <f>SUM($H$44:H146)</f>
        <v>2106207.5624487079</v>
      </c>
      <c r="F146" s="47">
        <f t="shared" si="7"/>
        <v>25.75</v>
      </c>
      <c r="G146" s="6">
        <f t="shared" si="8"/>
        <v>103</v>
      </c>
      <c r="H146" s="14">
        <f>13*$B$42*POWER((1+($B$41/100)/$B$37),$B$37*0.25*G146)</f>
        <v>48163.485785353114</v>
      </c>
      <c r="I146" s="6"/>
      <c r="J146" s="6"/>
      <c r="K146" s="6"/>
      <c r="L146" s="6"/>
      <c r="M146" s="6"/>
      <c r="N146" s="6"/>
    </row>
    <row r="147" spans="1:14" ht="13.2" x14ac:dyDescent="0.25">
      <c r="A147" s="10">
        <v>54605</v>
      </c>
      <c r="B147" s="51"/>
      <c r="C147" s="14"/>
      <c r="D147" s="51">
        <f t="shared" si="10"/>
        <v>0</v>
      </c>
      <c r="E147" s="57">
        <f>SUM($H$44:H147)</f>
        <v>2155354.9130997602</v>
      </c>
      <c r="F147" s="47">
        <f t="shared" si="7"/>
        <v>26</v>
      </c>
      <c r="G147" s="6">
        <f t="shared" si="8"/>
        <v>104</v>
      </c>
      <c r="H147" s="14">
        <f>13*$B$42*POWER((1+($B$41/100)/$B$37),$B$37*0.25*G147)</f>
        <v>49147.350651052395</v>
      </c>
      <c r="I147" s="6"/>
      <c r="J147" s="6"/>
      <c r="K147" s="6"/>
      <c r="L147" s="6"/>
      <c r="M147" s="6"/>
      <c r="N147" s="6"/>
    </row>
    <row r="148" spans="1:14" ht="13.2" x14ac:dyDescent="0.25">
      <c r="A148" s="10">
        <v>54697</v>
      </c>
      <c r="B148" s="51"/>
      <c r="C148" s="14"/>
      <c r="D148" s="51">
        <f t="shared" si="10"/>
        <v>0</v>
      </c>
      <c r="E148" s="57">
        <f>SUM($H$44:H148)</f>
        <v>2205506.2266235016</v>
      </c>
      <c r="F148" s="47">
        <f t="shared" si="7"/>
        <v>26.25</v>
      </c>
      <c r="G148" s="6">
        <f t="shared" si="8"/>
        <v>105</v>
      </c>
      <c r="H148" s="14">
        <f>13*$B$42*POWER((1+($B$41/100)/$B$37),$B$37*0.25*G148)</f>
        <v>50151.313523741272</v>
      </c>
      <c r="I148" s="6"/>
      <c r="J148" s="6"/>
      <c r="K148" s="6"/>
      <c r="L148" s="6"/>
      <c r="M148" s="6"/>
      <c r="N148" s="6"/>
    </row>
    <row r="149" spans="1:14" ht="13.2" x14ac:dyDescent="0.25">
      <c r="A149" s="10">
        <v>54789</v>
      </c>
      <c r="B149" s="51"/>
      <c r="C149" s="14"/>
      <c r="D149" s="51">
        <f t="shared" si="10"/>
        <v>0</v>
      </c>
      <c r="E149" s="57">
        <f>SUM($H$44:H149)</f>
        <v>2256682.0115811541</v>
      </c>
      <c r="F149" s="47">
        <f t="shared" si="7"/>
        <v>26.5</v>
      </c>
      <c r="G149" s="6">
        <f t="shared" si="8"/>
        <v>106</v>
      </c>
      <c r="H149" s="14">
        <f>13*$B$42*POWER((1+($B$41/100)/$B$37),$B$37*0.25*G149)</f>
        <v>51175.784957652395</v>
      </c>
      <c r="I149" s="6"/>
      <c r="J149" s="6"/>
      <c r="K149" s="6"/>
      <c r="L149" s="6"/>
      <c r="M149" s="6"/>
      <c r="N149" s="6"/>
    </row>
    <row r="150" spans="1:14" ht="13.2" x14ac:dyDescent="0.25">
      <c r="A150" s="10">
        <v>54879</v>
      </c>
      <c r="B150" s="51"/>
      <c r="C150" s="14"/>
      <c r="D150" s="51">
        <f t="shared" si="10"/>
        <v>0</v>
      </c>
      <c r="E150" s="57">
        <f>SUM($H$44:H150)</f>
        <v>2308903.1954748137</v>
      </c>
      <c r="F150" s="47">
        <f t="shared" si="7"/>
        <v>26.75</v>
      </c>
      <c r="G150" s="6">
        <f t="shared" si="8"/>
        <v>107</v>
      </c>
      <c r="H150" s="14">
        <f>13*$B$42*POWER((1+($B$41/100)/$B$37),$B$37*0.25*G150)</f>
        <v>52221.1838936598</v>
      </c>
      <c r="K150" s="6"/>
      <c r="L150" s="6"/>
      <c r="M150" s="6"/>
      <c r="N150" s="6"/>
    </row>
    <row r="151" spans="1:14" ht="13.2" x14ac:dyDescent="0.25">
      <c r="A151" s="10">
        <v>54970</v>
      </c>
      <c r="B151" s="51"/>
      <c r="C151" s="14"/>
      <c r="D151" s="51">
        <f t="shared" si="10"/>
        <v>0</v>
      </c>
      <c r="E151" s="57">
        <f>SUM($H$44:H151)</f>
        <v>2362191.1333054118</v>
      </c>
      <c r="F151" s="47">
        <f t="shared" si="7"/>
        <v>27</v>
      </c>
      <c r="G151" s="6">
        <f t="shared" si="8"/>
        <v>108</v>
      </c>
      <c r="H151" s="14">
        <f>13*$B$42*POWER((1+($B$41/100)/$B$37),$B$37*0.25*G151)</f>
        <v>53287.937830597992</v>
      </c>
    </row>
    <row r="152" spans="1:14" ht="13.2" x14ac:dyDescent="0.25">
      <c r="A152" s="10">
        <v>55062</v>
      </c>
      <c r="B152" s="51"/>
      <c r="C152" s="14"/>
      <c r="D152" s="51">
        <f t="shared" si="10"/>
        <v>0</v>
      </c>
      <c r="E152" s="57">
        <f>SUM($H$44:H152)</f>
        <v>2416567.6163054924</v>
      </c>
      <c r="F152" s="47">
        <f t="shared" si="7"/>
        <v>27.25</v>
      </c>
      <c r="G152" s="6">
        <f t="shared" si="8"/>
        <v>109</v>
      </c>
      <c r="H152" s="14">
        <f>13*$B$42*POWER((1+($B$41/100)/$B$37),$B$37*0.25*G152)</f>
        <v>54376.483000080669</v>
      </c>
    </row>
    <row r="153" spans="1:14" ht="13.2" x14ac:dyDescent="0.25">
      <c r="A153" s="10">
        <v>55154</v>
      </c>
      <c r="B153" s="51"/>
      <c r="C153" s="14"/>
      <c r="D153" s="51">
        <f t="shared" si="10"/>
        <v>0</v>
      </c>
      <c r="E153" s="57">
        <f>SUM($H$44:H153)</f>
        <v>2472054.8808503826</v>
      </c>
      <c r="F153" s="47">
        <f t="shared" si="7"/>
        <v>27.5</v>
      </c>
      <c r="G153" s="6">
        <f t="shared" si="8"/>
        <v>110</v>
      </c>
      <c r="H153" s="14">
        <f>13*$B$42*POWER((1+($B$41/100)/$B$37),$B$37*0.25*G153)</f>
        <v>55487.264544890349</v>
      </c>
    </row>
    <row r="154" spans="1:14" ht="13.2" x14ac:dyDescent="0.25">
      <c r="A154" s="10">
        <v>55244</v>
      </c>
      <c r="B154" s="51"/>
      <c r="C154" s="14"/>
      <c r="D154" s="51">
        <f t="shared" si="10"/>
        <v>0</v>
      </c>
      <c r="E154" s="57">
        <f>SUM($H$44:H154)</f>
        <v>2528675.6175513952</v>
      </c>
      <c r="F154" s="47">
        <f t="shared" si="7"/>
        <v>27.75</v>
      </c>
      <c r="G154" s="6">
        <f t="shared" si="8"/>
        <v>111</v>
      </c>
      <c r="H154" s="14">
        <f>13*$B$42*POWER((1+($B$41/100)/$B$37),$B$37*0.25*G154)</f>
        <v>56620.736701012436</v>
      </c>
    </row>
    <row r="155" spans="1:14" ht="13.2" x14ac:dyDescent="0.25">
      <c r="A155" s="10">
        <v>55335</v>
      </c>
      <c r="B155" s="51"/>
      <c r="C155" s="14"/>
      <c r="D155" s="51">
        <f t="shared" si="10"/>
        <v>0</v>
      </c>
      <c r="E155" s="57">
        <f>SUM($H$44:H155)</f>
        <v>2586452.9805347826</v>
      </c>
      <c r="F155" s="47">
        <f t="shared" si="7"/>
        <v>28</v>
      </c>
      <c r="G155" s="6">
        <f t="shared" si="8"/>
        <v>112</v>
      </c>
      <c r="H155" s="14">
        <f>13*$B$42*POWER((1+($B$41/100)/$B$37),$B$37*0.25*G155)</f>
        <v>57777.362983387466</v>
      </c>
    </row>
    <row r="156" spans="1:14" ht="13.2" x14ac:dyDescent="0.25">
      <c r="A156" s="10">
        <v>55427</v>
      </c>
      <c r="B156" s="51"/>
      <c r="C156" s="14"/>
      <c r="D156" s="51">
        <f t="shared" si="10"/>
        <v>0</v>
      </c>
      <c r="E156" s="57">
        <f>SUM($H$44:H156)</f>
        <v>2645410.5969102406</v>
      </c>
      <c r="F156" s="47">
        <f t="shared" si="7"/>
        <v>28.25</v>
      </c>
      <c r="G156" s="6">
        <f t="shared" si="8"/>
        <v>113</v>
      </c>
      <c r="H156" s="14">
        <f>13*$B$42*POWER((1+($B$41/100)/$B$37),$B$37*0.25*G156)</f>
        <v>58957.616375458099</v>
      </c>
    </row>
    <row r="157" spans="1:14" ht="13.2" x14ac:dyDescent="0.25">
      <c r="A157" s="10">
        <v>55519</v>
      </c>
      <c r="B157" s="51"/>
      <c r="C157" s="14"/>
      <c r="D157" s="51">
        <f t="shared" si="10"/>
        <v>0</v>
      </c>
      <c r="E157" s="57">
        <f>SUM($H$44:H157)</f>
        <v>2705572.5764328283</v>
      </c>
      <c r="F157" s="47">
        <f t="shared" si="7"/>
        <v>28.5</v>
      </c>
      <c r="G157" s="6">
        <f t="shared" si="8"/>
        <v>114</v>
      </c>
      <c r="H157" s="14">
        <f>13*$B$42*POWER((1+($B$41/100)/$B$37),$B$37*0.25*G157)</f>
        <v>60161.979522587921</v>
      </c>
    </row>
    <row r="158" spans="1:14" ht="13.2" x14ac:dyDescent="0.25">
      <c r="A158" s="10">
        <v>55610</v>
      </c>
      <c r="B158" s="56"/>
      <c r="C158" s="14"/>
      <c r="D158" s="51">
        <f t="shared" si="10"/>
        <v>0</v>
      </c>
      <c r="E158" s="57">
        <f>SUM($H$44:H158)</f>
        <v>2766963.5213622595</v>
      </c>
      <c r="F158" s="47">
        <f t="shared" si="7"/>
        <v>28.75</v>
      </c>
      <c r="G158" s="6">
        <f t="shared" si="8"/>
        <v>115</v>
      </c>
      <c r="H158" s="14">
        <f>13*$B$42*POWER((1+($B$41/100)/$B$37),$B$37*0.25*G158)</f>
        <v>61390.944929431353</v>
      </c>
    </row>
    <row r="159" spans="1:14" ht="13.2" x14ac:dyDescent="0.25">
      <c r="A159" s="10">
        <v>55701</v>
      </c>
      <c r="B159" s="56"/>
      <c r="C159" s="14"/>
      <c r="D159" s="51">
        <f t="shared" si="10"/>
        <v>0</v>
      </c>
      <c r="E159" s="57">
        <f>SUM($H$44:H159)</f>
        <v>2829608.536523595</v>
      </c>
      <c r="F159" s="47">
        <f t="shared" si="7"/>
        <v>29</v>
      </c>
      <c r="G159" s="6">
        <f t="shared" si="8"/>
        <v>116</v>
      </c>
      <c r="H159" s="14">
        <f>13*$B$42*POWER((1+($B$41/100)/$B$37),$B$37*0.25*G159)</f>
        <v>62645.015161335432</v>
      </c>
    </row>
    <row r="160" spans="1:14" ht="13.2" x14ac:dyDescent="0.25">
      <c r="A160" s="10">
        <v>55793</v>
      </c>
      <c r="B160" s="56"/>
      <c r="C160" s="14"/>
      <c r="D160" s="51">
        <f t="shared" si="10"/>
        <v>0</v>
      </c>
      <c r="E160" s="57">
        <f>SUM($H$44:H160)</f>
        <v>2893533.2395734508</v>
      </c>
      <c r="F160" s="47">
        <f t="shared" si="7"/>
        <v>29.25</v>
      </c>
      <c r="G160" s="6">
        <f t="shared" si="8"/>
        <v>117</v>
      </c>
      <c r="H160" s="14">
        <f>13*$B$42*POWER((1+($B$41/100)/$B$37),$B$37*0.25*G160)</f>
        <v>63924.703049855751</v>
      </c>
    </row>
    <row r="161" spans="1:8" ht="13.2" x14ac:dyDescent="0.25">
      <c r="A161" s="10">
        <v>55885</v>
      </c>
      <c r="B161" s="56"/>
      <c r="C161" s="14"/>
      <c r="D161" s="51">
        <f t="shared" si="10"/>
        <v>0</v>
      </c>
      <c r="E161" s="57">
        <f>SUM($H$44:H161)</f>
        <v>2958763.7714759214</v>
      </c>
      <c r="F161" s="47">
        <f t="shared" si="7"/>
        <v>29.5</v>
      </c>
      <c r="G161" s="6">
        <f t="shared" si="8"/>
        <v>118</v>
      </c>
      <c r="H161" s="14">
        <f>13*$B$42*POWER((1+($B$41/100)/$B$37),$B$37*0.25*G161)</f>
        <v>65230.53190247048</v>
      </c>
    </row>
    <row r="162" spans="1:8" ht="13.2" x14ac:dyDescent="0.25">
      <c r="A162" s="10">
        <v>55975</v>
      </c>
      <c r="B162" s="56"/>
      <c r="C162" s="14"/>
      <c r="D162" s="51">
        <f t="shared" si="10"/>
        <v>0</v>
      </c>
      <c r="E162" s="57">
        <f>SUM($H$44:H162)</f>
        <v>3025326.8071924997</v>
      </c>
      <c r="F162" s="47">
        <f t="shared" si="7"/>
        <v>29.75</v>
      </c>
      <c r="G162" s="6">
        <f t="shared" si="8"/>
        <v>119</v>
      </c>
      <c r="H162" s="14">
        <f>13*$B$42*POWER((1+($B$41/100)/$B$37),$B$37*0.25*G162)</f>
        <v>66563.035716578437</v>
      </c>
    </row>
    <row r="163" spans="1:8" ht="13.2" x14ac:dyDescent="0.25">
      <c r="A163" s="10">
        <v>56066</v>
      </c>
      <c r="B163" s="56"/>
      <c r="C163" s="14"/>
      <c r="D163" s="51">
        <f t="shared" si="10"/>
        <v>0</v>
      </c>
      <c r="E163" s="57">
        <f>SUM($H$44:H163)</f>
        <v>3093249.5665903683</v>
      </c>
      <c r="F163" s="47">
        <f t="shared" si="7"/>
        <v>30</v>
      </c>
      <c r="G163" s="6">
        <f t="shared" si="8"/>
        <v>120</v>
      </c>
      <c r="H163" s="14">
        <f>13*$B$42*POWER((1+($B$41/100)/$B$37),$B$37*0.25*G163)</f>
        <v>67922.759397868605</v>
      </c>
    </row>
    <row r="164" spans="1:8" ht="13.2" x14ac:dyDescent="0.25">
      <c r="A164" s="10">
        <v>56158</v>
      </c>
      <c r="B164" s="56"/>
      <c r="C164" s="14"/>
      <c r="D164" s="51">
        <f t="shared" si="10"/>
        <v>0</v>
      </c>
      <c r="E164" s="57">
        <f>SUM($H$44:H164)</f>
        <v>3162559.8255735189</v>
      </c>
      <c r="F164" s="47">
        <f t="shared" si="7"/>
        <v>30.25</v>
      </c>
      <c r="G164" s="6">
        <f t="shared" si="8"/>
        <v>121</v>
      </c>
      <c r="H164" s="14">
        <f>13*$B$42*POWER((1+($B$41/100)/$B$37),$B$37*0.25*G164)</f>
        <v>69310.258983150532</v>
      </c>
    </row>
    <row r="165" spans="1:8" ht="13.2" x14ac:dyDescent="0.25">
      <c r="A165" s="10">
        <v>56250</v>
      </c>
      <c r="B165" s="51"/>
      <c r="C165" s="14"/>
      <c r="D165" s="51">
        <f t="shared" si="10"/>
        <v>0</v>
      </c>
      <c r="E165" s="57">
        <f>SUM($H$44:H165)</f>
        <v>3233285.9274412552</v>
      </c>
      <c r="F165" s="47">
        <f t="shared" si="7"/>
        <v>30.5</v>
      </c>
      <c r="G165" s="6">
        <f t="shared" si="8"/>
        <v>122</v>
      </c>
      <c r="H165" s="14">
        <f>13*$B$42*POWER((1+($B$41/100)/$B$37),$B$37*0.25*G165)</f>
        <v>70726.101867736288</v>
      </c>
    </row>
    <row r="166" spans="1:8" ht="13.2" x14ac:dyDescent="0.25">
      <c r="A166" s="10">
        <v>56340</v>
      </c>
      <c r="B166" s="51"/>
      <c r="C166" s="14"/>
      <c r="D166" s="51">
        <f t="shared" si="10"/>
        <v>0</v>
      </c>
      <c r="E166" s="57">
        <f>SUM($H$44:H166)</f>
        <v>3305456.7944787228</v>
      </c>
      <c r="F166" s="47">
        <f t="shared" si="7"/>
        <v>30.75</v>
      </c>
      <c r="G166" s="6">
        <f t="shared" si="8"/>
        <v>123</v>
      </c>
      <c r="H166" s="14">
        <f>13*$B$42*POWER((1+($B$41/100)/$B$37),$B$37*0.25*G166)</f>
        <v>72170.867037467731</v>
      </c>
    </row>
    <row r="167" spans="1:8" ht="13.2" x14ac:dyDescent="0.25">
      <c r="A167" s="10">
        <v>56431</v>
      </c>
      <c r="B167" s="51"/>
      <c r="C167" s="14"/>
      <c r="D167" s="51">
        <f t="shared" si="10"/>
        <v>0</v>
      </c>
      <c r="E167" s="57">
        <f>SUM($H$44:H167)</f>
        <v>3379101.939784206</v>
      </c>
      <c r="F167" s="47">
        <f t="shared" si="7"/>
        <v>31</v>
      </c>
      <c r="G167" s="6">
        <f t="shared" si="8"/>
        <v>124</v>
      </c>
      <c r="H167" s="14">
        <f>13*$B$42*POWER((1+($B$41/100)/$B$37),$B$37*0.25*G167)</f>
        <v>73645.145305483224</v>
      </c>
    </row>
    <row r="168" spans="1:8" ht="13.2" x14ac:dyDescent="0.25">
      <c r="A168" s="10">
        <v>56523</v>
      </c>
      <c r="B168" s="51"/>
      <c r="C168" s="14"/>
      <c r="D168" s="51">
        <f t="shared" si="10"/>
        <v>0</v>
      </c>
      <c r="E168" s="57">
        <f>SUM($H$44:H168)</f>
        <v>3454251.4793380271</v>
      </c>
      <c r="F168" s="47">
        <f t="shared" si="7"/>
        <v>31.25</v>
      </c>
      <c r="G168" s="6">
        <f t="shared" si="8"/>
        <v>125</v>
      </c>
      <c r="H168" s="14">
        <f>13*$B$42*POWER((1+($B$41/100)/$B$37),$B$37*0.25*G168)</f>
        <v>75149.539553821029</v>
      </c>
    </row>
    <row r="169" spans="1:8" ht="13.2" x14ac:dyDescent="0.25">
      <c r="A169" s="10">
        <v>56615</v>
      </c>
      <c r="B169" s="51"/>
      <c r="C169" s="14"/>
      <c r="D169" s="51">
        <f t="shared" si="10"/>
        <v>0</v>
      </c>
      <c r="E169" s="57">
        <f>SUM($H$44:H169)</f>
        <v>3530936.144317985</v>
      </c>
      <c r="F169" s="47">
        <f t="shared" si="7"/>
        <v>31.5</v>
      </c>
      <c r="G169" s="6">
        <f t="shared" si="8"/>
        <v>126</v>
      </c>
      <c r="H169" s="14">
        <f>13*$B$42*POWER((1+($B$41/100)/$B$37),$B$37*0.25*G169)</f>
        <v>76684.664979958005</v>
      </c>
    </row>
    <row r="170" spans="1:8" ht="13.2" x14ac:dyDescent="0.25">
      <c r="A170" s="10">
        <v>56705</v>
      </c>
      <c r="B170" s="51"/>
      <c r="C170" s="14"/>
      <c r="D170" s="51">
        <f t="shared" si="10"/>
        <v>0</v>
      </c>
      <c r="E170" s="57">
        <f>SUM($H$44:H170)</f>
        <v>3609187.2936663697</v>
      </c>
      <c r="F170" s="47">
        <f t="shared" si="7"/>
        <v>31.75</v>
      </c>
      <c r="G170" s="6">
        <f t="shared" si="8"/>
        <v>127</v>
      </c>
      <c r="H170" s="14">
        <f>13*$B$42*POWER((1+($B$41/100)/$B$37),$B$37*0.25*G170)</f>
        <v>78251.149348384788</v>
      </c>
    </row>
    <row r="171" spans="1:8" ht="13.2" x14ac:dyDescent="0.25">
      <c r="A171" s="10">
        <v>56796</v>
      </c>
      <c r="B171" s="51"/>
      <c r="C171" s="14"/>
      <c r="D171" s="51">
        <f t="shared" si="10"/>
        <v>0</v>
      </c>
      <c r="E171" s="57">
        <f>SUM($H$44:H171)</f>
        <v>3689036.9269136894</v>
      </c>
      <c r="F171" s="47">
        <f t="shared" si="7"/>
        <v>32</v>
      </c>
      <c r="G171" s="6">
        <f t="shared" si="8"/>
        <v>128</v>
      </c>
      <c r="H171" s="14">
        <f>13*$B$42*POWER((1+($B$41/100)/$B$37),$B$37*0.25*G171)</f>
        <v>79849.633247319609</v>
      </c>
    </row>
    <row r="172" spans="1:8" ht="13.2" x14ac:dyDescent="0.25">
      <c r="A172" s="10">
        <v>56888</v>
      </c>
      <c r="B172" s="51"/>
      <c r="C172" s="14"/>
      <c r="D172" s="51">
        <f t="shared" si="10"/>
        <v>0</v>
      </c>
      <c r="E172" s="57">
        <f>SUM($H$44:H172)</f>
        <v>3770517.6972643561</v>
      </c>
      <c r="F172" s="47">
        <f t="shared" si="7"/>
        <v>32.25</v>
      </c>
      <c r="G172" s="6">
        <f t="shared" si="8"/>
        <v>129</v>
      </c>
      <c r="H172" s="14">
        <f>13*$B$42*POWER((1+($B$41/100)/$B$37),$B$37*0.25*G172)</f>
        <v>81480.770350666498</v>
      </c>
    </row>
    <row r="173" spans="1:8" ht="13.2" x14ac:dyDescent="0.25">
      <c r="A173" s="10">
        <v>56980</v>
      </c>
      <c r="B173" s="51"/>
      <c r="C173" s="14"/>
      <c r="D173" s="51">
        <f t="shared" ref="D173:D204" si="11">C173-C172</f>
        <v>0</v>
      </c>
      <c r="E173" s="57">
        <f>SUM($H$44:H173)</f>
        <v>3853662.9249496805</v>
      </c>
      <c r="F173" s="47">
        <f t="shared" ref="F173:F203" si="12">G173/4</f>
        <v>32.5</v>
      </c>
      <c r="G173" s="6">
        <f t="shared" si="8"/>
        <v>130</v>
      </c>
      <c r="H173" s="14">
        <f>13*$B$42*POWER((1+($B$41/100)/$B$37),$B$37*0.25*G173)</f>
        <v>83145.227685324615</v>
      </c>
    </row>
    <row r="174" spans="1:8" ht="13.2" x14ac:dyDescent="0.25">
      <c r="A174" s="10">
        <v>57071</v>
      </c>
      <c r="B174" s="59"/>
      <c r="C174" s="14"/>
      <c r="D174" s="51">
        <f t="shared" si="11"/>
        <v>0</v>
      </c>
      <c r="E174" s="57">
        <f>SUM($H$44:H174)</f>
        <v>3938506.6108536385</v>
      </c>
      <c r="F174" s="47">
        <f t="shared" si="12"/>
        <v>32.75</v>
      </c>
      <c r="G174" s="6">
        <f t="shared" ref="G174:G204" si="13">G173+1</f>
        <v>131</v>
      </c>
      <c r="H174" s="14">
        <f>13*$B$42*POWER((1+($B$41/100)/$B$37),$B$37*0.25*G174)</f>
        <v>84843.685903957856</v>
      </c>
    </row>
    <row r="175" spans="1:8" ht="13.2" x14ac:dyDescent="0.25">
      <c r="A175" s="10">
        <v>57162</v>
      </c>
      <c r="B175" s="59"/>
      <c r="C175" s="14"/>
      <c r="D175" s="51">
        <f t="shared" si="11"/>
        <v>0</v>
      </c>
      <c r="E175" s="57">
        <f>SUM($H$44:H175)</f>
        <v>4025083.4504169752</v>
      </c>
      <c r="F175" s="47">
        <f t="shared" si="12"/>
        <v>33</v>
      </c>
      <c r="G175" s="6">
        <f t="shared" si="13"/>
        <v>132</v>
      </c>
      <c r="H175" s="14">
        <f>13*$B$42*POWER((1+($B$41/100)/$B$37),$B$37*0.25*G175)</f>
        <v>86576.839563336791</v>
      </c>
    </row>
    <row r="176" spans="1:8" ht="13.2" x14ac:dyDescent="0.25">
      <c r="A176" s="10">
        <v>57254</v>
      </c>
      <c r="C176" s="14"/>
      <c r="D176" s="51">
        <f t="shared" si="11"/>
        <v>0</v>
      </c>
      <c r="E176" s="57">
        <f>SUM($H$44:H176)</f>
        <v>4113428.8478253414</v>
      </c>
      <c r="F176" s="47">
        <f t="shared" si="12"/>
        <v>33.25</v>
      </c>
      <c r="G176" s="6">
        <f t="shared" si="13"/>
        <v>133</v>
      </c>
      <c r="H176" s="14">
        <f>13*$B$42*POWER((1+($B$41/100)/$B$37),$B$37*0.25*G176)</f>
        <v>88345.397408366247</v>
      </c>
    </row>
    <row r="177" spans="1:8" ht="13.2" x14ac:dyDescent="0.25">
      <c r="A177" s="10">
        <v>57346</v>
      </c>
      <c r="C177" s="14"/>
      <c r="D177" s="51">
        <f t="shared" si="11"/>
        <v>0</v>
      </c>
      <c r="E177" s="57">
        <f>SUM($H$44:H177)</f>
        <v>4203578.9304872565</v>
      </c>
      <c r="F177" s="47">
        <f t="shared" si="12"/>
        <v>33.5</v>
      </c>
      <c r="G177" s="6">
        <f t="shared" si="13"/>
        <v>134</v>
      </c>
      <c r="H177" s="14">
        <f>13*$B$42*POWER((1+($B$41/100)/$B$37),$B$37*0.25*G177)</f>
        <v>90150.082661915003</v>
      </c>
    </row>
    <row r="178" spans="1:8" ht="13.2" x14ac:dyDescent="0.25">
      <c r="A178" s="10">
        <v>57436</v>
      </c>
      <c r="C178" s="14"/>
      <c r="D178" s="51">
        <f t="shared" si="11"/>
        <v>0</v>
      </c>
      <c r="E178" s="57">
        <f>SUM($H$44:H178)</f>
        <v>4295570.5638078228</v>
      </c>
      <c r="F178" s="47">
        <f t="shared" si="12"/>
        <v>33.75</v>
      </c>
      <c r="G178" s="6">
        <f t="shared" si="13"/>
        <v>135</v>
      </c>
      <c r="H178" s="14">
        <f>13*$B$42*POWER((1+($B$41/100)/$B$37),$B$37*0.25*G178)</f>
        <v>91991.63332056599</v>
      </c>
    </row>
    <row r="179" spans="1:8" ht="13.2" x14ac:dyDescent="0.25">
      <c r="A179" s="10">
        <v>57527</v>
      </c>
      <c r="C179" s="14"/>
      <c r="D179" s="51">
        <f t="shared" si="11"/>
        <v>0</v>
      </c>
      <c r="E179" s="57">
        <f>SUM($H$44:H179)</f>
        <v>4389441.3662642306</v>
      </c>
      <c r="F179" s="47">
        <f t="shared" si="12"/>
        <v>34</v>
      </c>
      <c r="G179" s="6">
        <f t="shared" si="13"/>
        <v>136</v>
      </c>
      <c r="H179" s="14">
        <f>13*$B$42*POWER((1+($B$41/100)/$B$37),$B$37*0.25*G179)</f>
        <v>93870.802456407895</v>
      </c>
    </row>
    <row r="180" spans="1:8" ht="13.2" x14ac:dyDescent="0.25">
      <c r="A180" s="10">
        <v>57619</v>
      </c>
      <c r="C180" s="14"/>
      <c r="D180" s="51">
        <f t="shared" si="11"/>
        <v>0</v>
      </c>
      <c r="E180" s="57">
        <f>SUM($H$44:H180)</f>
        <v>4485229.7247892227</v>
      </c>
      <c r="F180" s="47">
        <f t="shared" si="12"/>
        <v>34.25</v>
      </c>
      <c r="G180" s="6">
        <f t="shared" si="13"/>
        <v>137</v>
      </c>
      <c r="H180" s="14">
        <f>13*$B$42*POWER((1+($B$41/100)/$B$37),$B$37*0.25*G180)</f>
        <v>95788.358524991767</v>
      </c>
    </row>
    <row r="181" spans="1:8" ht="13.2" x14ac:dyDescent="0.25">
      <c r="A181" s="10">
        <v>57711</v>
      </c>
      <c r="C181" s="14"/>
      <c r="D181" s="51">
        <f t="shared" si="11"/>
        <v>0</v>
      </c>
      <c r="E181" s="57">
        <f>SUM($H$44:H181)</f>
        <v>4582974.8104688013</v>
      </c>
      <c r="F181" s="47">
        <f t="shared" si="12"/>
        <v>34.5</v>
      </c>
      <c r="G181" s="6">
        <f t="shared" si="13"/>
        <v>138</v>
      </c>
      <c r="H181" s="14">
        <f>13*$B$42*POWER((1+($B$41/100)/$B$37),$B$37*0.25*G181)</f>
        <v>97745.085679578391</v>
      </c>
    </row>
    <row r="182" spans="1:8" ht="13.2" x14ac:dyDescent="0.25">
      <c r="A182" s="10">
        <v>57801</v>
      </c>
      <c r="C182" s="14"/>
      <c r="D182" s="51">
        <f t="shared" si="11"/>
        <v>0</v>
      </c>
      <c r="E182" s="57">
        <f>SUM($H$44:H182)</f>
        <v>4682716.5945606064</v>
      </c>
      <c r="F182" s="47">
        <f t="shared" si="12"/>
        <v>34.75</v>
      </c>
      <c r="G182" s="6">
        <f t="shared" si="13"/>
        <v>139</v>
      </c>
      <c r="H182" s="14">
        <f>13*$B$42*POWER((1+($B$41/100)/$B$37),$B$37*0.25*G182)</f>
        <v>99741.784091804773</v>
      </c>
    </row>
    <row r="183" spans="1:8" ht="13.2" x14ac:dyDescent="0.25">
      <c r="A183" s="10">
        <v>57892</v>
      </c>
      <c r="C183" s="14"/>
      <c r="D183" s="51">
        <f t="shared" si="11"/>
        <v>0</v>
      </c>
      <c r="E183" s="57">
        <f>SUM($H$44:H183)</f>
        <v>4784495.8648395082</v>
      </c>
      <c r="F183" s="47">
        <f t="shared" si="12"/>
        <v>35</v>
      </c>
      <c r="G183" s="6">
        <f t="shared" si="13"/>
        <v>140</v>
      </c>
      <c r="H183" s="14">
        <f>13*$B$42*POWER((1+($B$41/100)/$B$37),$B$37*0.25*G183)</f>
        <v>101779.27027890157</v>
      </c>
    </row>
    <row r="184" spans="1:8" ht="13.2" x14ac:dyDescent="0.25">
      <c r="A184" s="10">
        <v>57984</v>
      </c>
      <c r="C184" s="14"/>
      <c r="D184" s="51">
        <f t="shared" si="11"/>
        <v>0</v>
      </c>
      <c r="E184" s="57">
        <f>SUM($H$44:H184)</f>
        <v>4888354.2422771025</v>
      </c>
      <c r="F184" s="47">
        <f t="shared" si="12"/>
        <v>35.25</v>
      </c>
      <c r="G184" s="6">
        <f t="shared" si="13"/>
        <v>141</v>
      </c>
      <c r="H184" s="14">
        <f>13*$B$42*POWER((1+($B$41/100)/$B$37),$B$37*0.25*G184)</f>
        <v>103858.37743759427</v>
      </c>
    </row>
    <row r="185" spans="1:8" ht="13.2" x14ac:dyDescent="0.25">
      <c r="A185" s="10">
        <v>58076</v>
      </c>
      <c r="C185" s="14"/>
      <c r="D185" s="51">
        <f t="shared" si="11"/>
        <v>0</v>
      </c>
      <c r="E185" s="57">
        <f>SUM($H$44:H185)</f>
        <v>4994334.1980619282</v>
      </c>
      <c r="F185" s="47">
        <f t="shared" si="12"/>
        <v>35.5</v>
      </c>
      <c r="G185" s="6">
        <f t="shared" si="13"/>
        <v>142</v>
      </c>
      <c r="H185" s="14">
        <f>13*$B$42*POWER((1+($B$41/100)/$B$37),$B$37*0.25*G185)</f>
        <v>105979.95578482552</v>
      </c>
    </row>
    <row r="186" spans="1:8" ht="13.2" x14ac:dyDescent="0.25">
      <c r="A186" s="10">
        <v>58166</v>
      </c>
      <c r="C186" s="14"/>
      <c r="D186" s="51">
        <f t="shared" si="11"/>
        <v>0</v>
      </c>
      <c r="E186" s="57">
        <f>SUM($H$44:H186)</f>
        <v>5102479.0709673651</v>
      </c>
      <c r="F186" s="47">
        <f t="shared" si="12"/>
        <v>35.75</v>
      </c>
      <c r="G186" s="6">
        <f t="shared" si="13"/>
        <v>143</v>
      </c>
      <c r="H186" s="14">
        <f>13*$B$42*POWER((1+($B$41/100)/$B$37),$B$37*0.25*G186)</f>
        <v>108144.87290543733</v>
      </c>
    </row>
    <row r="187" spans="1:8" ht="13.2" x14ac:dyDescent="0.25">
      <c r="A187" s="10">
        <v>58257</v>
      </c>
      <c r="C187" s="14"/>
      <c r="D187" s="51">
        <f t="shared" si="11"/>
        <v>0</v>
      </c>
      <c r="E187" s="57">
        <f>SUM($H$44:H187)</f>
        <v>5212833.0850743204</v>
      </c>
      <c r="F187" s="47">
        <f t="shared" si="12"/>
        <v>36</v>
      </c>
      <c r="G187" s="6">
        <f t="shared" si="13"/>
        <v>144</v>
      </c>
      <c r="H187" s="14">
        <f>13*$B$42*POWER((1+($B$41/100)/$B$37),$B$37*0.25*G187)</f>
        <v>110354.0141069558</v>
      </c>
    </row>
    <row r="188" spans="1:8" ht="13.2" x14ac:dyDescent="0.25">
      <c r="A188" s="10">
        <v>58349</v>
      </c>
      <c r="C188" s="14"/>
      <c r="D188" s="51">
        <f t="shared" si="11"/>
        <v>0</v>
      </c>
      <c r="E188" s="57">
        <f>SUM($H$44:H188)</f>
        <v>5325441.3678559437</v>
      </c>
      <c r="F188" s="47">
        <f t="shared" si="12"/>
        <v>36.25</v>
      </c>
      <c r="G188" s="6">
        <f t="shared" si="13"/>
        <v>145</v>
      </c>
      <c r="H188" s="14">
        <f>13*$B$42*POWER((1+($B$41/100)/$B$37),$B$37*0.25*G188)</f>
        <v>112608.28278162333</v>
      </c>
    </row>
    <row r="189" spans="1:8" ht="13.2" x14ac:dyDescent="0.25">
      <c r="A189" s="10">
        <v>58441</v>
      </c>
      <c r="C189" s="14"/>
      <c r="D189" s="51">
        <f t="shared" si="11"/>
        <v>0</v>
      </c>
      <c r="E189" s="57">
        <f>SUM($H$44:H189)</f>
        <v>5440349.9686317695</v>
      </c>
      <c r="F189" s="47">
        <f t="shared" si="12"/>
        <v>36.5</v>
      </c>
      <c r="G189" s="6">
        <f t="shared" si="13"/>
        <v>146</v>
      </c>
      <c r="H189" s="14">
        <f>13*$B$42*POWER((1+($B$41/100)/$B$37),$B$37*0.25*G189)</f>
        <v>114908.60077582591</v>
      </c>
    </row>
    <row r="190" spans="1:8" ht="13.2" x14ac:dyDescent="0.25">
      <c r="A190" s="10">
        <v>58897</v>
      </c>
      <c r="C190" s="14"/>
      <c r="D190" s="51">
        <f t="shared" si="11"/>
        <v>0</v>
      </c>
      <c r="E190" s="57">
        <f>SUM($H$44:H190)</f>
        <v>5557605.8773988364</v>
      </c>
      <c r="F190" s="47">
        <f t="shared" si="12"/>
        <v>36.75</v>
      </c>
      <c r="G190" s="6">
        <f t="shared" si="13"/>
        <v>147</v>
      </c>
      <c r="H190" s="14">
        <f>13*$B$42*POWER((1+($B$41/100)/$B$37),$B$37*0.25*G190)</f>
        <v>117255.90876706733</v>
      </c>
    </row>
    <row r="191" spans="1:8" ht="13.2" x14ac:dyDescent="0.25">
      <c r="A191" s="10">
        <v>58988</v>
      </c>
      <c r="C191" s="14"/>
      <c r="D191" s="51">
        <f t="shared" si="11"/>
        <v>0</v>
      </c>
      <c r="E191" s="57">
        <f>SUM($H$44:H191)</f>
        <v>5677257.0440474804</v>
      </c>
      <c r="F191" s="47">
        <f t="shared" si="12"/>
        <v>37</v>
      </c>
      <c r="G191" s="6">
        <f t="shared" si="13"/>
        <v>148</v>
      </c>
      <c r="H191" s="14">
        <f>13*$B$42*POWER((1+($B$41/100)/$B$37),$B$37*0.25*G191)</f>
        <v>119651.16664864369</v>
      </c>
    </row>
    <row r="192" spans="1:8" ht="13.2" x14ac:dyDescent="0.25">
      <c r="A192" s="10">
        <v>59080</v>
      </c>
      <c r="C192" s="14"/>
      <c r="D192" s="51">
        <f t="shared" si="11"/>
        <v>0</v>
      </c>
      <c r="E192" s="57">
        <f>SUM($H$44:H192)</f>
        <v>5799352.3979696566</v>
      </c>
      <c r="F192" s="47">
        <f t="shared" si="12"/>
        <v>37.25</v>
      </c>
      <c r="G192" s="6">
        <f t="shared" si="13"/>
        <v>149</v>
      </c>
      <c r="H192" s="14">
        <f>13*$B$42*POWER((1+($B$41/100)/$B$37),$B$37*0.25*G192)</f>
        <v>122095.35392217633</v>
      </c>
    </row>
    <row r="193" spans="1:8" ht="13.2" x14ac:dyDescent="0.25">
      <c r="A193" s="10">
        <v>59172</v>
      </c>
      <c r="C193" s="14"/>
      <c r="D193" s="51">
        <f t="shared" si="11"/>
        <v>0</v>
      </c>
      <c r="E193" s="57">
        <f>SUM($H$44:H193)</f>
        <v>5923941.8680678196</v>
      </c>
      <c r="F193" s="47">
        <f t="shared" si="12"/>
        <v>37.5</v>
      </c>
      <c r="G193" s="6">
        <f t="shared" si="13"/>
        <v>150</v>
      </c>
      <c r="H193" s="14">
        <f>13*$B$42*POWER((1+($B$41/100)/$B$37),$B$37*0.25*G193)</f>
        <v>124589.4700981629</v>
      </c>
    </row>
    <row r="194" spans="1:8" ht="13.2" x14ac:dyDescent="0.25">
      <c r="A194" s="10">
        <v>59262</v>
      </c>
      <c r="C194" s="14"/>
      <c r="D194" s="51">
        <f t="shared" si="11"/>
        <v>0</v>
      </c>
      <c r="E194" s="57">
        <f>SUM($H$44:H194)</f>
        <v>6051076.4031725302</v>
      </c>
      <c r="F194" s="47">
        <f t="shared" si="12"/>
        <v>37.75</v>
      </c>
      <c r="G194" s="6">
        <f t="shared" si="13"/>
        <v>151</v>
      </c>
      <c r="H194" s="14">
        <f>13*$B$42*POWER((1+($B$41/100)/$B$37),$B$37*0.25*G194)</f>
        <v>127134.5351047109</v>
      </c>
    </row>
    <row r="195" spans="1:8" ht="13.2" x14ac:dyDescent="0.25">
      <c r="A195" s="10">
        <v>59353</v>
      </c>
      <c r="C195" s="14"/>
      <c r="D195" s="51">
        <f t="shared" si="11"/>
        <v>0</v>
      </c>
      <c r="E195" s="57">
        <f>SUM($H$44:H195)</f>
        <v>6180807.9928771509</v>
      </c>
      <c r="F195" s="47">
        <f t="shared" si="12"/>
        <v>38</v>
      </c>
      <c r="G195" s="6">
        <f t="shared" si="13"/>
        <v>152</v>
      </c>
      <c r="H195" s="14">
        <f>13*$B$42*POWER((1+($B$41/100)/$B$37),$B$37*0.25*G195)</f>
        <v>129731.58970462059</v>
      </c>
    </row>
    <row r="196" spans="1:8" ht="13.2" x14ac:dyDescent="0.25">
      <c r="A196" s="10">
        <v>59445</v>
      </c>
      <c r="C196" s="14"/>
      <c r="D196" s="51">
        <f t="shared" si="11"/>
        <v>0</v>
      </c>
      <c r="E196" s="57">
        <f>SUM($H$44:H196)</f>
        <v>6313189.6887981389</v>
      </c>
      <c r="F196" s="47">
        <f t="shared" si="12"/>
        <v>38.25</v>
      </c>
      <c r="G196" s="6">
        <f t="shared" si="13"/>
        <v>153</v>
      </c>
      <c r="H196" s="14">
        <f>13*$B$42*POWER((1+($B$41/100)/$B$37),$B$37*0.25*G196)</f>
        <v>132381.69592098807</v>
      </c>
    </row>
    <row r="197" spans="1:8" ht="13.2" x14ac:dyDescent="0.25">
      <c r="A197" s="10">
        <v>59537</v>
      </c>
      <c r="C197" s="14"/>
      <c r="D197" s="51">
        <f t="shared" si="11"/>
        <v>0</v>
      </c>
      <c r="E197" s="57">
        <f>SUM($H$44:H197)</f>
        <v>6448275.6262696413</v>
      </c>
      <c r="F197" s="47">
        <f t="shared" si="12"/>
        <v>38.5</v>
      </c>
      <c r="G197" s="6">
        <f t="shared" si="13"/>
        <v>154</v>
      </c>
      <c r="H197" s="14">
        <f>13*$B$42*POWER((1+($B$41/100)/$B$37),$B$37*0.25*G197)</f>
        <v>135085.9374715022</v>
      </c>
    </row>
    <row r="198" spans="1:8" ht="13.2" x14ac:dyDescent="0.25">
      <c r="A198" s="10">
        <v>59627</v>
      </c>
      <c r="C198" s="14"/>
      <c r="D198" s="51">
        <f t="shared" si="11"/>
        <v>0</v>
      </c>
      <c r="E198" s="57">
        <f>SUM($H$44:H198)</f>
        <v>6586121.0464812545</v>
      </c>
      <c r="F198" s="47">
        <f t="shared" si="12"/>
        <v>38.75</v>
      </c>
      <c r="G198" s="6">
        <f t="shared" si="13"/>
        <v>155</v>
      </c>
      <c r="H198" s="14">
        <f>13*$B$42*POWER((1+($B$41/100)/$B$37),$B$37*0.25*G198)</f>
        <v>137845.42021161312</v>
      </c>
    </row>
    <row r="199" spans="1:8" ht="13.2" x14ac:dyDescent="0.25">
      <c r="A199" s="10">
        <v>59718</v>
      </c>
      <c r="C199" s="14"/>
      <c r="D199" s="51">
        <f t="shared" si="11"/>
        <v>0</v>
      </c>
      <c r="E199" s="57">
        <f>SUM($H$44:H199)</f>
        <v>6726782.319068009</v>
      </c>
      <c r="F199" s="47">
        <f t="shared" si="12"/>
        <v>39</v>
      </c>
      <c r="G199" s="6">
        <f t="shared" si="13"/>
        <v>156</v>
      </c>
      <c r="H199" s="14">
        <f>13*$B$42*POWER((1+($B$41/100)/$B$37),$B$37*0.25*G199)</f>
        <v>140661.27258675414</v>
      </c>
    </row>
    <row r="200" spans="1:8" ht="13.2" x14ac:dyDescent="0.25">
      <c r="A200" s="10">
        <v>59810</v>
      </c>
      <c r="C200" s="14"/>
      <c r="D200" s="51">
        <f t="shared" si="11"/>
        <v>0</v>
      </c>
      <c r="E200" s="57">
        <f>SUM($H$44:H200)</f>
        <v>6870316.9651618097</v>
      </c>
      <c r="F200" s="47">
        <f t="shared" si="12"/>
        <v>39.25</v>
      </c>
      <c r="G200" s="6">
        <f t="shared" si="13"/>
        <v>157</v>
      </c>
      <c r="H200" s="14">
        <f>13*$B$42*POWER((1+($B$41/100)/$B$37),$B$37*0.25*G200)</f>
        <v>143534.64609380093</v>
      </c>
    </row>
    <row r="201" spans="1:8" ht="13.2" x14ac:dyDescent="0.25">
      <c r="A201" s="10">
        <v>59902</v>
      </c>
      <c r="C201" s="14"/>
      <c r="D201" s="51">
        <f t="shared" si="11"/>
        <v>0</v>
      </c>
      <c r="E201" s="57">
        <f>SUM($H$44:H201)</f>
        <v>7016783.6809137668</v>
      </c>
      <c r="F201" s="47">
        <f t="shared" si="12"/>
        <v>39.5</v>
      </c>
      <c r="G201" s="6">
        <f t="shared" si="13"/>
        <v>158</v>
      </c>
      <c r="H201" s="14">
        <f>13*$B$42*POWER((1+($B$41/100)/$B$37),$B$37*0.25*G201)</f>
        <v>146466.71575195718</v>
      </c>
    </row>
    <row r="202" spans="1:8" ht="13.2" x14ac:dyDescent="0.25">
      <c r="A202" s="10">
        <v>59993</v>
      </c>
      <c r="C202" s="14"/>
      <c r="D202" s="51">
        <f t="shared" si="11"/>
        <v>0</v>
      </c>
      <c r="E202" s="57">
        <f>SUM($H$44:H202)</f>
        <v>7166242.3614970269</v>
      </c>
      <c r="F202" s="47">
        <f t="shared" si="12"/>
        <v>39.75</v>
      </c>
      <c r="G202" s="6">
        <f t="shared" si="13"/>
        <v>159</v>
      </c>
      <c r="H202" s="14">
        <f>13*$B$42*POWER((1+($B$41/100)/$B$37),$B$37*0.25*G202)</f>
        <v>149458.6805832597</v>
      </c>
    </row>
    <row r="203" spans="1:8" ht="13.2" x14ac:dyDescent="0.25">
      <c r="A203" s="10">
        <v>60084</v>
      </c>
      <c r="C203" s="14"/>
      <c r="D203" s="51">
        <f t="shared" si="11"/>
        <v>0</v>
      </c>
      <c r="E203" s="57">
        <f>SUM($H$44:H203)</f>
        <v>7318754.1255999254</v>
      </c>
      <c r="F203" s="47">
        <f t="shared" si="12"/>
        <v>40</v>
      </c>
      <c r="G203" s="6">
        <f t="shared" si="13"/>
        <v>160</v>
      </c>
      <c r="H203" s="14">
        <f>13*$B$42*POWER((1+($B$41/100)/$B$37),$B$37*0.25*G203)</f>
        <v>152511.76410289895</v>
      </c>
    </row>
    <row r="204" spans="1:8" ht="13.2" x14ac:dyDescent="0.25">
      <c r="A204" s="10">
        <v>60176</v>
      </c>
      <c r="C204" s="14"/>
      <c r="D204" s="51">
        <f t="shared" si="11"/>
        <v>0</v>
      </c>
      <c r="E204" s="57">
        <f>SUM($H$44:H204)</f>
        <v>7474381.3404194806</v>
      </c>
      <c r="F204" s="47">
        <f t="shared" ref="F204" si="14">G204/4</f>
        <v>40.25</v>
      </c>
      <c r="G204" s="6">
        <f t="shared" si="13"/>
        <v>161</v>
      </c>
      <c r="H204" s="14">
        <f t="shared" ref="H204" si="15">13*$B$42*POWER((1+($B$41/100)/$B$37),$B$37*0.25*G204)</f>
        <v>155627.21481955552</v>
      </c>
    </row>
  </sheetData>
  <phoneticPr fontId="2" type="noConversion"/>
  <printOptions gridLines="1" gridLinesSet="0"/>
  <pageMargins left="0.75" right="0.75" top="1" bottom="1" header="0.5" footer="0.5"/>
  <pageSetup orientation="landscape" r:id="rId1"/>
  <headerFooter alignWithMargins="0">
    <oddHeader>&amp;f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3920-FD29-4E3F-80AA-C584672EFA78}">
  <dimension ref="A1"/>
  <sheetViews>
    <sheetView topLeftCell="A7" zoomScale="70" zoomScaleNormal="70" workbookViewId="0"/>
  </sheetViews>
  <sheetFormatPr defaultRowHeight="12.6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NETWORTH</vt:lpstr>
      <vt:lpstr>Worth vs 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Smigel</cp:lastModifiedBy>
  <cp:lastPrinted>2023-10-11T14:45:17Z</cp:lastPrinted>
  <dcterms:created xsi:type="dcterms:W3CDTF">2012-07-13T13:35:21Z</dcterms:created>
  <dcterms:modified xsi:type="dcterms:W3CDTF">2024-01-25T21:19:39Z</dcterms:modified>
</cp:coreProperties>
</file>